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1"/>
  </bookViews>
  <sheets>
    <sheet name="laroux" sheetId="1" state="hidden" r:id="rId1"/>
    <sheet name="Приложение № 4.1" sheetId="2" r:id="rId2"/>
  </sheets>
  <definedNames>
    <definedName name="_xlnm.Print_Titles" localSheetId="1">'Приложение № 4.1'!$A:$B,'Приложение № 4.1'!$8:$10</definedName>
  </definedNames>
  <calcPr fullCalcOnLoad="1"/>
</workbook>
</file>

<file path=xl/sharedStrings.xml><?xml version="1.0" encoding="utf-8"?>
<sst xmlns="http://schemas.openxmlformats.org/spreadsheetml/2006/main" count="198" uniqueCount="108">
  <si>
    <t>Срок погашения</t>
  </si>
  <si>
    <t>% ставка</t>
  </si>
  <si>
    <t>рубли ПМР</t>
  </si>
  <si>
    <t>2021 г.</t>
  </si>
  <si>
    <t xml:space="preserve"> 30.09. 2006 г.</t>
  </si>
  <si>
    <t>10.04.2006 г.</t>
  </si>
  <si>
    <t>17.04.2006 г.</t>
  </si>
  <si>
    <t>10.04.2007 г.</t>
  </si>
  <si>
    <t>с 20.07.2007 г. по 04.09.2007 г.</t>
  </si>
  <si>
    <t>с 17.12.2007 г. по 29.12.2007 г.</t>
  </si>
  <si>
    <t>в течении 2008 г.</t>
  </si>
  <si>
    <t>2008 г.</t>
  </si>
  <si>
    <t>Внутренний долг по прочим кредитам, ссудам, займам, облигациям и курсовой разнице</t>
  </si>
  <si>
    <t xml:space="preserve"> </t>
  </si>
  <si>
    <t>в течении 2010 года</t>
  </si>
  <si>
    <t>31.12.2009г</t>
  </si>
  <si>
    <t>31.12.2015г.</t>
  </si>
  <si>
    <t>31.12.2015 г.</t>
  </si>
  <si>
    <t>21.04.2016 г.</t>
  </si>
  <si>
    <t>№</t>
  </si>
  <si>
    <t xml:space="preserve">Итого по государственным долгосрочным облигациям </t>
  </si>
  <si>
    <t>Государственные долгосрочные облигации, выпущенные  в 2006 году</t>
  </si>
  <si>
    <t>Итого по государственным долгосрочным облигациям</t>
  </si>
  <si>
    <t>Всего перед центральным банком ПМР</t>
  </si>
  <si>
    <t>в течение 2016 г.</t>
  </si>
  <si>
    <t>в течение 2009 г.</t>
  </si>
  <si>
    <t xml:space="preserve">в течение 2010 года </t>
  </si>
  <si>
    <t>в течение 2011года</t>
  </si>
  <si>
    <t>в течение 2011 года</t>
  </si>
  <si>
    <t>Государственные долгосрочные облигации, выпущенные в 2012 году</t>
  </si>
  <si>
    <t>0.01%</t>
  </si>
  <si>
    <t>26.09.2011г</t>
  </si>
  <si>
    <t>07.04.2011г</t>
  </si>
  <si>
    <t>в течение 2012 года</t>
  </si>
  <si>
    <t>28.12.2012г</t>
  </si>
  <si>
    <t xml:space="preserve">Кредиторская задолженность по займам, выданным ПРБ Государственному пенсионному фонду ПМР в 2012 году (договор о переводе задолженности на  внутренний государственный долг от 13.08.2012г.) </t>
  </si>
  <si>
    <t>2027 г</t>
  </si>
  <si>
    <t>Наименование задолженности/обязательств</t>
  </si>
  <si>
    <t>Дата (период) возникновения задолженности/ обязательств</t>
  </si>
  <si>
    <t xml:space="preserve">30.03.2012г  </t>
  </si>
  <si>
    <t>28.12.2017г</t>
  </si>
  <si>
    <t>в течение 2017г</t>
  </si>
  <si>
    <t xml:space="preserve">Внутренний  долг  республиканского  бюджета </t>
  </si>
  <si>
    <t>20.08.2012г</t>
  </si>
  <si>
    <t>в течении 2013 года</t>
  </si>
  <si>
    <t>в течениии 2018 года</t>
  </si>
  <si>
    <t>2029 г</t>
  </si>
  <si>
    <t xml:space="preserve">Задолженность перед центральным банком Приднестровской Молдавской Республики </t>
  </si>
  <si>
    <t>Беспроцентный кредит, полученный на цели внесения доли от имени государства в уставный капитал ЗАО «Банк сельхозразвития»      (кредитный договор № 497 от 04.04.2011 г.)</t>
  </si>
  <si>
    <t>Единый государственный фонд социального страхования</t>
  </si>
  <si>
    <t>Кредиторская задолженность по кредитам, выданным  ЗАО КО «Агроинвест» комбинатам хлебопродуктов          (cоглашение от 31.12.2009 г.)</t>
  </si>
  <si>
    <t>Кредиторская задолженность Правительства ПМР (cоглашение от 31.12.2009 г.)</t>
  </si>
  <si>
    <t>Курсовая разница по государственным долгосрочным облигациям 2008 г.</t>
  </si>
  <si>
    <t>Курсовая разница по государственным долгосрочным облигациям 2010 г.</t>
  </si>
  <si>
    <t>Курсовая разница по государственным долгосрочным облигациям 2011 г.</t>
  </si>
  <si>
    <t>Курсовая разница по государственным долгосрочным облигациям 2012 г.</t>
  </si>
  <si>
    <t>Курсовая разница по государственным долгосрочным облигациям 2013 г.</t>
  </si>
  <si>
    <t>Ссуда на выплату задолженности по заработной плате и социально защищенным статьям</t>
  </si>
  <si>
    <t xml:space="preserve"> Государственный заём</t>
  </si>
  <si>
    <t xml:space="preserve"> Договор перевода долга</t>
  </si>
  <si>
    <t>Статья 4 (секретно) Закона ПМР "О республиканском бюджете на 2009 год"</t>
  </si>
  <si>
    <t>Статья 5 (секретно) Закона ПМР "О республиканском бюджете на 2011 год"</t>
  </si>
  <si>
    <t>Статья 5 (секретно) Закона ПМР "О республиканском бюджете на 2012 год"</t>
  </si>
  <si>
    <t>За дизельное топливо.оплаченное ММЗ</t>
  </si>
  <si>
    <t>Задолженность перед ЕРЭС (оросительные системы)</t>
  </si>
  <si>
    <t xml:space="preserve">В течение 2013 года </t>
  </si>
  <si>
    <t>cогласно закону о бюджете фонда социального страхования</t>
  </si>
  <si>
    <t>Беспроцентный кредит, полученный для финансирования в 2011 году государственной программы развития и поддержки малого предпринимательства в ПМР   (кредитный договор № 510 от 23.09.2011 г.)</t>
  </si>
  <si>
    <t>Статья 5 (секретно) Закона ПМР "О республиканском бюджете на 2010 год"</t>
  </si>
  <si>
    <t>п.6 статьи 8  Закона ПМР "О республиканском бюджете на 2010 год"</t>
  </si>
  <si>
    <t>п.7 статьи 8  Закона ПМР "О республиканском бюджете на 2011 год"</t>
  </si>
  <si>
    <t>п.7 статьи 7  Закона ПМР "О республиканском бюджете на 2012 год"</t>
  </si>
  <si>
    <t>в течение 2014 года</t>
  </si>
  <si>
    <t>в течение 2019 года</t>
  </si>
  <si>
    <t>01.01.2018 г</t>
  </si>
  <si>
    <t>Задолженность возникшая в результате исполнения нормативно-правовых актов ПМР</t>
  </si>
  <si>
    <t>Задолженность перед предприятиями энергетического комплекса на 1.01.2013 года</t>
  </si>
  <si>
    <t>Реструктуризация задолжености за потребленные тепло, газ, воду и  эл.энергию</t>
  </si>
  <si>
    <t>на 1.01.2014 года</t>
  </si>
  <si>
    <t>на 1.01.2012 года</t>
  </si>
  <si>
    <t xml:space="preserve"> на 1.01.2011 года</t>
  </si>
  <si>
    <t>на 1.01.2011года</t>
  </si>
  <si>
    <t>ВСЕГО ВНУТРЕННИЙ ДОЛГ:</t>
  </si>
  <si>
    <t>Итого:</t>
  </si>
  <si>
    <t>Задолженность по прочим кредитам, ссудам, займам, облигациям и курсовой разнице</t>
  </si>
  <si>
    <t>Всего по прочим кредитам, ссудам, займам, облигациям и курсовой разнице</t>
  </si>
  <si>
    <t>15.08.2014г</t>
  </si>
  <si>
    <t>согласно Закону ПМР                                                     "О республиканском   бюджете"</t>
  </si>
  <si>
    <t xml:space="preserve">Распоряжение Правительства № 23рп от 24.01.2000г. </t>
  </si>
  <si>
    <t>Приложение № 4.1</t>
  </si>
  <si>
    <t xml:space="preserve">  </t>
  </si>
  <si>
    <t>Задолженность  по начисленным и непогашенным процентам по ссудам, ценным бумагам,  купонному доходу по ценным бумагам                      за 2008-2014 год</t>
  </si>
  <si>
    <t>по полученным ссудам, кредитам и договорам перевода долга</t>
  </si>
  <si>
    <t>Государственные долгосрочные облигации, выпущенные в 2014 году</t>
  </si>
  <si>
    <t>Кредиторская задолженность по займам, выданным ПРБ Государственному пенсионному фонду ПМР в 2011 году     (договор о переводе задолженности во внутренний госуд. долг от 30.03.2012 г.)</t>
  </si>
  <si>
    <t>Беспроцентный кредит на погашение долгосрочных государственных облигаций, выпущенных в 2007 году со сроком погашения в 2012 году (кредитный договор №528 от 28.12.2012г).</t>
  </si>
  <si>
    <t>Беспроцентный кредит,  полученный в соответствии со статьей 5 (секретно) Закона ПМР "О республиканском бюджете на 2014 и плановый период 2015 и 2016 годов" (кредитный договор № 529 от 15.08.2014 года)</t>
  </si>
  <si>
    <t>Итого по беспроцентным кредитам, соглашениям и договорам перевода долга</t>
  </si>
  <si>
    <t>Задолженность по ценным бумагам, кредитам, соглашениям в части основного долга                                  на 01.01.2015 г.</t>
  </si>
  <si>
    <t>в течение 2015 года</t>
  </si>
  <si>
    <t>в течение 2020 года</t>
  </si>
  <si>
    <t>Всего задолженность республиканского бюджета по состоянию на 01.01.2016 г.</t>
  </si>
  <si>
    <t>по начисленным и непогашенным процентам и купонному доходу по ценным бумагам  за 2015 год</t>
  </si>
  <si>
    <t>Статья 5 (секретно) Закона ПМР "О республиканском бюджете на 2014 и плановый период 2015 и 2016 годов"</t>
  </si>
  <si>
    <t>Статья 5 (секретно) Закона ПМР "О республиканском бюджете на 2015 и плановый период 2016 и 2017 годов"</t>
  </si>
  <si>
    <t>"О республиканском бюджете на 2016 год"</t>
  </si>
  <si>
    <t>Прирост  за  2015 год</t>
  </si>
  <si>
    <t xml:space="preserve">к  проекту закона Приднестровской Молдавской Республики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</si>
</sst>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\ _р_._-;\-* #,##0.0\ _р_._-;_-* &quot;-&quot;??\ _р_._-;_-@_-"/>
    <numFmt numFmtId="181" formatCode="_-* #,##0.000\ _р_._-;\-* #,##0.000\ _р_._-;_-* &quot;-&quot;??\ _р_._-;_-@_-"/>
    <numFmt numFmtId="182" formatCode="[$-FC19]d\ mmmm\ yyyy\ &quot;г.&quot;"/>
    <numFmt numFmtId="183" formatCode="dd/mm/yy;@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  <numFmt numFmtId="191" formatCode="_-* #,##0_р_._-;\-* #,##0_р_._-;_-* &quot;-&quot;??_р_._-;_-@_-"/>
    <numFmt numFmtId="192" formatCode="0.0%"/>
    <numFmt numFmtId="193" formatCode="_-* #,##0.000_р_._-;\-* #,##0.000_р_._-;_-* &quot;-&quot;??_р_._-;_-@_-"/>
    <numFmt numFmtId="194" formatCode="_-* #,##0.0_р_._-;\-* #,##0.0_р_._-;_-* &quot;-&quot;??_р_._-;_-@_-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10" xfId="53" applyFont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61" applyNumberFormat="1" applyFont="1" applyBorder="1" applyAlignment="1">
      <alignment vertical="center"/>
    </xf>
    <xf numFmtId="3" fontId="4" fillId="0" borderId="10" xfId="61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9" fontId="9" fillId="0" borderId="10" xfId="0" applyNumberFormat="1" applyFont="1" applyBorder="1" applyAlignment="1">
      <alignment horizontal="center" vertical="center"/>
    </xf>
    <xf numFmtId="191" fontId="8" fillId="0" borderId="10" xfId="0" applyNumberFormat="1" applyFont="1" applyBorder="1" applyAlignment="1">
      <alignment horizontal="right" vertical="center"/>
    </xf>
    <xf numFmtId="191" fontId="8" fillId="0" borderId="10" xfId="61" applyNumberFormat="1" applyFont="1" applyBorder="1" applyAlignment="1">
      <alignment horizontal="right" vertical="center"/>
    </xf>
    <xf numFmtId="191" fontId="4" fillId="0" borderId="10" xfId="61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191" fontId="4" fillId="0" borderId="0" xfId="0" applyNumberFormat="1" applyFont="1" applyAlignment="1">
      <alignment vertical="center"/>
    </xf>
    <xf numFmtId="3" fontId="8" fillId="0" borderId="10" xfId="61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3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6" sqref="B16"/>
    </sheetView>
  </sheetViews>
  <sheetFormatPr defaultColWidth="9.00390625" defaultRowHeight="12.75"/>
  <cols>
    <col min="1" max="1" width="4.75390625" style="1" customWidth="1"/>
    <col min="2" max="2" width="107.625" style="34" customWidth="1"/>
    <col min="3" max="3" width="18.00390625" style="2" customWidth="1"/>
    <col min="4" max="4" width="32.00390625" style="2" customWidth="1"/>
    <col min="5" max="5" width="7.875" style="3" customWidth="1"/>
    <col min="6" max="6" width="16.25390625" style="2" customWidth="1"/>
    <col min="7" max="7" width="18.125" style="2" customWidth="1"/>
    <col min="8" max="8" width="14.125" style="2" hidden="1" customWidth="1"/>
    <col min="9" max="9" width="18.375" style="2" customWidth="1"/>
    <col min="10" max="10" width="15.125" style="2" customWidth="1"/>
    <col min="11" max="11" width="16.625" style="2" customWidth="1"/>
    <col min="12" max="12" width="0.12890625" style="2" customWidth="1"/>
    <col min="13" max="13" width="0.74609375" style="2" hidden="1" customWidth="1"/>
    <col min="14" max="14" width="1.37890625" style="2" hidden="1" customWidth="1"/>
    <col min="15" max="15" width="12.00390625" style="2" hidden="1" customWidth="1"/>
    <col min="16" max="16" width="0" style="2" hidden="1" customWidth="1"/>
    <col min="17" max="17" width="4.25390625" style="2" customWidth="1"/>
    <col min="18" max="16384" width="9.125" style="2" customWidth="1"/>
  </cols>
  <sheetData>
    <row r="1" spans="4:6" ht="15">
      <c r="D1" s="37"/>
      <c r="E1" s="73" t="s">
        <v>89</v>
      </c>
      <c r="F1" s="73"/>
    </row>
    <row r="2" ht="15">
      <c r="F2" s="35" t="s">
        <v>107</v>
      </c>
    </row>
    <row r="3" spans="3:6" ht="15">
      <c r="C3" s="75" t="s">
        <v>105</v>
      </c>
      <c r="D3" s="75"/>
      <c r="E3" s="75"/>
      <c r="F3" s="75"/>
    </row>
    <row r="4" spans="3:6" ht="15">
      <c r="C4" s="36"/>
      <c r="D4" s="39"/>
      <c r="E4" s="39"/>
      <c r="F4" s="39"/>
    </row>
    <row r="5" spans="3:6" ht="18.75">
      <c r="C5" s="4" t="s">
        <v>42</v>
      </c>
      <c r="D5" s="39"/>
      <c r="E5" s="39"/>
      <c r="F5" s="39"/>
    </row>
    <row r="6" spans="3:6" ht="11.25" customHeight="1">
      <c r="C6" s="4"/>
      <c r="D6" s="4"/>
      <c r="E6" s="4"/>
      <c r="F6" s="4"/>
    </row>
    <row r="7" spans="2:3" ht="17.25" customHeight="1" hidden="1">
      <c r="B7" s="38"/>
      <c r="C7" s="5"/>
    </row>
    <row r="8" spans="1:11" ht="35.25" customHeight="1">
      <c r="A8" s="77" t="s">
        <v>19</v>
      </c>
      <c r="B8" s="72" t="s">
        <v>37</v>
      </c>
      <c r="C8" s="74" t="s">
        <v>38</v>
      </c>
      <c r="D8" s="74" t="s">
        <v>0</v>
      </c>
      <c r="E8" s="74" t="s">
        <v>1</v>
      </c>
      <c r="F8" s="69" t="s">
        <v>98</v>
      </c>
      <c r="G8" s="69" t="s">
        <v>91</v>
      </c>
      <c r="H8" s="69"/>
      <c r="I8" s="72" t="s">
        <v>106</v>
      </c>
      <c r="J8" s="72"/>
      <c r="K8" s="69" t="s">
        <v>101</v>
      </c>
    </row>
    <row r="9" spans="1:11" ht="77.25" customHeight="1">
      <c r="A9" s="77"/>
      <c r="B9" s="72"/>
      <c r="C9" s="74"/>
      <c r="D9" s="74"/>
      <c r="E9" s="74"/>
      <c r="F9" s="69"/>
      <c r="G9" s="69"/>
      <c r="H9" s="69"/>
      <c r="I9" s="43" t="s">
        <v>102</v>
      </c>
      <c r="J9" s="43" t="s">
        <v>92</v>
      </c>
      <c r="K9" s="69"/>
    </row>
    <row r="10" spans="1:11" ht="16.5" customHeight="1">
      <c r="A10" s="77"/>
      <c r="B10" s="72"/>
      <c r="C10" s="74"/>
      <c r="D10" s="74"/>
      <c r="E10" s="74"/>
      <c r="F10" s="46" t="s">
        <v>2</v>
      </c>
      <c r="G10" s="46" t="s">
        <v>2</v>
      </c>
      <c r="H10" s="44" t="s">
        <v>13</v>
      </c>
      <c r="I10" s="44" t="s">
        <v>2</v>
      </c>
      <c r="J10" s="45" t="s">
        <v>2</v>
      </c>
      <c r="K10" s="46" t="s">
        <v>2</v>
      </c>
    </row>
    <row r="11" spans="1:11" s="6" customFormat="1" ht="18.75">
      <c r="A11" s="47"/>
      <c r="B11" s="70" t="s">
        <v>47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s="6" customFormat="1" ht="16.5" customHeight="1">
      <c r="A12" s="45">
        <v>1</v>
      </c>
      <c r="B12" s="48" t="s">
        <v>29</v>
      </c>
      <c r="C12" s="7" t="s">
        <v>33</v>
      </c>
      <c r="D12" s="7" t="s">
        <v>36</v>
      </c>
      <c r="E12" s="8" t="s">
        <v>30</v>
      </c>
      <c r="F12" s="9">
        <v>67934805</v>
      </c>
      <c r="G12" s="9">
        <v>18467</v>
      </c>
      <c r="H12" s="9"/>
      <c r="I12" s="9">
        <v>6794</v>
      </c>
      <c r="J12" s="9">
        <v>0</v>
      </c>
      <c r="K12" s="9">
        <v>67960066</v>
      </c>
    </row>
    <row r="13" spans="1:11" s="6" customFormat="1" ht="16.5" customHeight="1">
      <c r="A13" s="49">
        <v>2</v>
      </c>
      <c r="B13" s="50" t="s">
        <v>93</v>
      </c>
      <c r="C13" s="10" t="s">
        <v>72</v>
      </c>
      <c r="D13" s="10" t="s">
        <v>46</v>
      </c>
      <c r="E13" s="11" t="s">
        <v>30</v>
      </c>
      <c r="F13" s="12">
        <v>228711883</v>
      </c>
      <c r="G13" s="12">
        <v>17232</v>
      </c>
      <c r="H13" s="12"/>
      <c r="I13" s="12">
        <v>22871</v>
      </c>
      <c r="J13" s="12">
        <v>0</v>
      </c>
      <c r="K13" s="12">
        <f>SUM(F13+I13+J13+G13)</f>
        <v>228751986</v>
      </c>
    </row>
    <row r="14" spans="1:13" s="16" customFormat="1" ht="16.5" customHeight="1">
      <c r="A14" s="51"/>
      <c r="B14" s="52" t="s">
        <v>20</v>
      </c>
      <c r="C14" s="13"/>
      <c r="D14" s="13"/>
      <c r="E14" s="14"/>
      <c r="F14" s="15">
        <f>SUM(F12:F13)</f>
        <v>296646688</v>
      </c>
      <c r="G14" s="15">
        <f>SUM(G12:G13)</f>
        <v>35699</v>
      </c>
      <c r="H14" s="15"/>
      <c r="I14" s="15">
        <f>I12+I13</f>
        <v>29665</v>
      </c>
      <c r="J14" s="15">
        <f>SUM(J12:J13)</f>
        <v>0</v>
      </c>
      <c r="K14" s="15">
        <f>K12+K13</f>
        <v>296712052</v>
      </c>
      <c r="M14" s="41"/>
    </row>
    <row r="15" spans="1:13" s="6" customFormat="1" ht="30">
      <c r="A15" s="45">
        <v>3</v>
      </c>
      <c r="B15" s="48" t="s">
        <v>50</v>
      </c>
      <c r="C15" s="7" t="s">
        <v>15</v>
      </c>
      <c r="D15" s="17" t="s">
        <v>87</v>
      </c>
      <c r="E15" s="8">
        <v>0</v>
      </c>
      <c r="F15" s="9">
        <v>22128940.77</v>
      </c>
      <c r="G15" s="9">
        <v>0</v>
      </c>
      <c r="H15" s="9"/>
      <c r="I15" s="9">
        <v>0</v>
      </c>
      <c r="J15" s="9">
        <v>0</v>
      </c>
      <c r="K15" s="9">
        <f aca="true" t="shared" si="0" ref="K15:K20">SUM(F15+G15+J15)</f>
        <v>22128940.77</v>
      </c>
      <c r="M15" s="40"/>
    </row>
    <row r="16" spans="1:11" s="6" customFormat="1" ht="25.5">
      <c r="A16" s="45">
        <v>4</v>
      </c>
      <c r="B16" s="48" t="s">
        <v>51</v>
      </c>
      <c r="C16" s="7" t="s">
        <v>15</v>
      </c>
      <c r="D16" s="17" t="s">
        <v>87</v>
      </c>
      <c r="E16" s="8">
        <v>0</v>
      </c>
      <c r="F16" s="9">
        <v>4074135.99</v>
      </c>
      <c r="G16" s="9">
        <v>0</v>
      </c>
      <c r="H16" s="9"/>
      <c r="I16" s="9">
        <v>0</v>
      </c>
      <c r="J16" s="9">
        <v>0</v>
      </c>
      <c r="K16" s="9">
        <f t="shared" si="0"/>
        <v>4074135.99</v>
      </c>
    </row>
    <row r="17" spans="1:11" s="6" customFormat="1" ht="30">
      <c r="A17" s="45">
        <v>5</v>
      </c>
      <c r="B17" s="48" t="s">
        <v>48</v>
      </c>
      <c r="C17" s="18" t="s">
        <v>32</v>
      </c>
      <c r="D17" s="19" t="s">
        <v>74</v>
      </c>
      <c r="E17" s="8">
        <v>0</v>
      </c>
      <c r="F17" s="9">
        <v>20000000</v>
      </c>
      <c r="G17" s="9">
        <v>0</v>
      </c>
      <c r="H17" s="9"/>
      <c r="I17" s="9">
        <v>0</v>
      </c>
      <c r="J17" s="9">
        <v>0</v>
      </c>
      <c r="K17" s="9">
        <f t="shared" si="0"/>
        <v>20000000</v>
      </c>
    </row>
    <row r="18" spans="1:11" s="6" customFormat="1" ht="30">
      <c r="A18" s="45">
        <v>6</v>
      </c>
      <c r="B18" s="48" t="s">
        <v>67</v>
      </c>
      <c r="C18" s="19" t="s">
        <v>31</v>
      </c>
      <c r="D18" s="7" t="s">
        <v>74</v>
      </c>
      <c r="E18" s="8">
        <v>0</v>
      </c>
      <c r="F18" s="9">
        <v>25000000</v>
      </c>
      <c r="G18" s="9">
        <v>0</v>
      </c>
      <c r="H18" s="9"/>
      <c r="I18" s="9">
        <v>0</v>
      </c>
      <c r="J18" s="9">
        <v>0</v>
      </c>
      <c r="K18" s="9">
        <f t="shared" si="0"/>
        <v>25000000</v>
      </c>
    </row>
    <row r="19" spans="1:11" s="6" customFormat="1" ht="30">
      <c r="A19" s="45">
        <v>7</v>
      </c>
      <c r="B19" s="48" t="s">
        <v>94</v>
      </c>
      <c r="C19" s="19" t="s">
        <v>39</v>
      </c>
      <c r="D19" s="17" t="s">
        <v>87</v>
      </c>
      <c r="E19" s="8">
        <v>0</v>
      </c>
      <c r="F19" s="9">
        <v>195516759</v>
      </c>
      <c r="G19" s="9">
        <v>0</v>
      </c>
      <c r="H19" s="9"/>
      <c r="I19" s="9">
        <v>0</v>
      </c>
      <c r="J19" s="9">
        <v>0</v>
      </c>
      <c r="K19" s="9">
        <f t="shared" si="0"/>
        <v>195516759</v>
      </c>
    </row>
    <row r="20" spans="1:11" s="6" customFormat="1" ht="30">
      <c r="A20" s="45">
        <v>8</v>
      </c>
      <c r="B20" s="48" t="s">
        <v>95</v>
      </c>
      <c r="C20" s="7" t="s">
        <v>34</v>
      </c>
      <c r="D20" s="20" t="s">
        <v>40</v>
      </c>
      <c r="E20" s="8">
        <v>0</v>
      </c>
      <c r="F20" s="9">
        <v>24842589</v>
      </c>
      <c r="G20" s="9">
        <v>0</v>
      </c>
      <c r="H20" s="9"/>
      <c r="I20" s="9">
        <v>0</v>
      </c>
      <c r="J20" s="9">
        <v>0</v>
      </c>
      <c r="K20" s="9">
        <f t="shared" si="0"/>
        <v>24842589</v>
      </c>
    </row>
    <row r="21" spans="1:11" s="6" customFormat="1" ht="30">
      <c r="A21" s="45">
        <v>9</v>
      </c>
      <c r="B21" s="48" t="s">
        <v>35</v>
      </c>
      <c r="C21" s="7" t="s">
        <v>43</v>
      </c>
      <c r="D21" s="17" t="s">
        <v>87</v>
      </c>
      <c r="E21" s="8">
        <v>0</v>
      </c>
      <c r="F21" s="9">
        <v>97700000</v>
      </c>
      <c r="G21" s="9">
        <v>0</v>
      </c>
      <c r="H21" s="9"/>
      <c r="I21" s="9">
        <v>0</v>
      </c>
      <c r="J21" s="9">
        <v>0</v>
      </c>
      <c r="K21" s="9">
        <v>97700000</v>
      </c>
    </row>
    <row r="22" spans="1:11" s="6" customFormat="1" ht="30">
      <c r="A22" s="45">
        <v>10</v>
      </c>
      <c r="B22" s="48" t="s">
        <v>96</v>
      </c>
      <c r="C22" s="7" t="s">
        <v>86</v>
      </c>
      <c r="D22" s="17" t="s">
        <v>74</v>
      </c>
      <c r="E22" s="8">
        <v>0</v>
      </c>
      <c r="F22" s="9">
        <v>50000000</v>
      </c>
      <c r="G22" s="9">
        <v>0</v>
      </c>
      <c r="H22" s="9"/>
      <c r="I22" s="9">
        <v>0</v>
      </c>
      <c r="J22" s="9">
        <v>0</v>
      </c>
      <c r="K22" s="9">
        <v>50000000</v>
      </c>
    </row>
    <row r="23" spans="1:11" s="6" customFormat="1" ht="19.5" customHeight="1">
      <c r="A23" s="45"/>
      <c r="B23" s="52" t="s">
        <v>97</v>
      </c>
      <c r="C23" s="7"/>
      <c r="D23" s="17"/>
      <c r="E23" s="8"/>
      <c r="F23" s="9">
        <f>SUM(F15:F22)</f>
        <v>439262424.76</v>
      </c>
      <c r="G23" s="9">
        <v>0</v>
      </c>
      <c r="H23" s="9"/>
      <c r="I23" s="9">
        <v>0</v>
      </c>
      <c r="J23" s="9">
        <v>0</v>
      </c>
      <c r="K23" s="9">
        <f>SUM(K15:K22)</f>
        <v>439262424.76</v>
      </c>
    </row>
    <row r="24" spans="1:11" s="21" customFormat="1" ht="22.5" customHeight="1">
      <c r="A24" s="51"/>
      <c r="B24" s="53" t="s">
        <v>23</v>
      </c>
      <c r="C24" s="54" t="s">
        <v>13</v>
      </c>
      <c r="D24" s="68" t="s">
        <v>13</v>
      </c>
      <c r="E24" s="55"/>
      <c r="F24" s="24">
        <f>SUM(F14:F22)</f>
        <v>735909112.76</v>
      </c>
      <c r="G24" s="24">
        <f>SUM(G14:G21)</f>
        <v>35699</v>
      </c>
      <c r="H24" s="24"/>
      <c r="I24" s="24">
        <f>I14</f>
        <v>29665</v>
      </c>
      <c r="J24" s="24">
        <f>SUM(J14:J22)</f>
        <v>0</v>
      </c>
      <c r="K24" s="24">
        <f>SUM(K14:K22)</f>
        <v>735974476.76</v>
      </c>
    </row>
    <row r="25" spans="1:11" s="21" customFormat="1" ht="14.25">
      <c r="A25" s="55"/>
      <c r="B25" s="56"/>
      <c r="C25" s="54"/>
      <c r="D25" s="68" t="s">
        <v>13</v>
      </c>
      <c r="E25" s="55"/>
      <c r="F25" s="24"/>
      <c r="G25" s="24"/>
      <c r="H25" s="24"/>
      <c r="I25" s="24"/>
      <c r="J25" s="24"/>
      <c r="K25" s="24"/>
    </row>
    <row r="26" spans="1:11" s="6" customFormat="1" ht="18.75">
      <c r="A26" s="47"/>
      <c r="B26" s="71" t="s">
        <v>84</v>
      </c>
      <c r="C26" s="71"/>
      <c r="D26" s="71"/>
      <c r="E26" s="71"/>
      <c r="F26" s="71"/>
      <c r="G26" s="71"/>
      <c r="H26" s="71"/>
      <c r="I26" s="71"/>
      <c r="J26" s="71"/>
      <c r="K26" s="71"/>
    </row>
    <row r="27" spans="1:11" s="6" customFormat="1" ht="15">
      <c r="A27" s="7">
        <v>1</v>
      </c>
      <c r="B27" s="57" t="s">
        <v>21</v>
      </c>
      <c r="C27" s="22" t="s">
        <v>4</v>
      </c>
      <c r="D27" s="22" t="s">
        <v>3</v>
      </c>
      <c r="E27" s="8">
        <v>0.01</v>
      </c>
      <c r="F27" s="9">
        <v>70533392</v>
      </c>
      <c r="G27" s="9">
        <f>2709368+541873.8</f>
        <v>3251241.8</v>
      </c>
      <c r="H27" s="9">
        <v>65286</v>
      </c>
      <c r="I27" s="9">
        <v>541873.6</v>
      </c>
      <c r="J27" s="9">
        <v>0</v>
      </c>
      <c r="K27" s="9">
        <f>SUM(F27+G27+I27)</f>
        <v>74326507.39999999</v>
      </c>
    </row>
    <row r="28" spans="1:11" s="6" customFormat="1" ht="15">
      <c r="A28" s="7">
        <v>2</v>
      </c>
      <c r="B28" s="57" t="s">
        <v>52</v>
      </c>
      <c r="C28" s="22"/>
      <c r="D28" s="22"/>
      <c r="E28" s="22"/>
      <c r="F28" s="9">
        <v>97727</v>
      </c>
      <c r="G28" s="9">
        <v>0</v>
      </c>
      <c r="H28" s="9"/>
      <c r="I28" s="9">
        <v>0</v>
      </c>
      <c r="J28" s="9">
        <v>0</v>
      </c>
      <c r="K28" s="9">
        <f>SUM(F28+G28+J28)</f>
        <v>97727</v>
      </c>
    </row>
    <row r="29" spans="1:11" s="6" customFormat="1" ht="15">
      <c r="A29" s="7">
        <v>3</v>
      </c>
      <c r="B29" s="57" t="s">
        <v>53</v>
      </c>
      <c r="C29" s="22"/>
      <c r="D29" s="22"/>
      <c r="E29" s="22"/>
      <c r="F29" s="9">
        <v>10197598.84</v>
      </c>
      <c r="G29" s="9">
        <v>0</v>
      </c>
      <c r="H29" s="9"/>
      <c r="I29" s="9">
        <v>0</v>
      </c>
      <c r="J29" s="9">
        <v>0</v>
      </c>
      <c r="K29" s="9">
        <f>SUM(F29+G29+J29)</f>
        <v>10197598.84</v>
      </c>
    </row>
    <row r="30" spans="1:11" s="6" customFormat="1" ht="15">
      <c r="A30" s="7">
        <v>4</v>
      </c>
      <c r="B30" s="57" t="s">
        <v>54</v>
      </c>
      <c r="C30" s="22"/>
      <c r="D30" s="22"/>
      <c r="E30" s="22"/>
      <c r="F30" s="9">
        <v>2549400</v>
      </c>
      <c r="G30" s="9">
        <v>0</v>
      </c>
      <c r="H30" s="9"/>
      <c r="I30" s="9">
        <v>0</v>
      </c>
      <c r="J30" s="9">
        <v>0</v>
      </c>
      <c r="K30" s="9">
        <f>SUM(F30+G30+J30)</f>
        <v>2549400</v>
      </c>
    </row>
    <row r="31" spans="1:11" s="6" customFormat="1" ht="15">
      <c r="A31" s="7">
        <v>5</v>
      </c>
      <c r="B31" s="57" t="s">
        <v>55</v>
      </c>
      <c r="C31" s="22"/>
      <c r="D31" s="22"/>
      <c r="E31" s="22"/>
      <c r="F31" s="9">
        <v>5098799</v>
      </c>
      <c r="G31" s="9">
        <v>0</v>
      </c>
      <c r="H31" s="9"/>
      <c r="I31" s="9">
        <v>0</v>
      </c>
      <c r="J31" s="9">
        <v>0</v>
      </c>
      <c r="K31" s="9">
        <f>SUM(F31+G31+J31)</f>
        <v>5098799</v>
      </c>
    </row>
    <row r="32" spans="1:11" s="6" customFormat="1" ht="15">
      <c r="A32" s="7">
        <v>6</v>
      </c>
      <c r="B32" s="57" t="s">
        <v>56</v>
      </c>
      <c r="C32" s="22"/>
      <c r="D32" s="22"/>
      <c r="E32" s="22"/>
      <c r="F32" s="9">
        <v>0</v>
      </c>
      <c r="G32" s="9">
        <v>0</v>
      </c>
      <c r="H32" s="9"/>
      <c r="I32" s="9">
        <v>0</v>
      </c>
      <c r="J32" s="9">
        <v>0</v>
      </c>
      <c r="K32" s="9">
        <f>F32</f>
        <v>0</v>
      </c>
    </row>
    <row r="33" spans="1:12" s="16" customFormat="1" ht="14.25">
      <c r="A33" s="13"/>
      <c r="B33" s="53" t="s">
        <v>22</v>
      </c>
      <c r="C33" s="23"/>
      <c r="D33" s="23"/>
      <c r="E33" s="23"/>
      <c r="F33" s="24">
        <f>SUM(F27:F32)</f>
        <v>88476916.84</v>
      </c>
      <c r="G33" s="24">
        <f>G27</f>
        <v>3251241.8</v>
      </c>
      <c r="H33" s="24"/>
      <c r="I33" s="24">
        <f>SUM(I27:I32)</f>
        <v>541873.6</v>
      </c>
      <c r="J33" s="24">
        <v>0</v>
      </c>
      <c r="K33" s="24">
        <f>SUM(K27:K32)</f>
        <v>92270032.24</v>
      </c>
      <c r="L33" s="41" t="s">
        <v>13</v>
      </c>
    </row>
    <row r="34" spans="1:11" s="6" customFormat="1" ht="12.75">
      <c r="A34" s="7"/>
      <c r="B34" s="78" t="s">
        <v>57</v>
      </c>
      <c r="C34" s="22" t="s">
        <v>5</v>
      </c>
      <c r="D34" s="22" t="s">
        <v>16</v>
      </c>
      <c r="E34" s="8">
        <v>0.02</v>
      </c>
      <c r="F34" s="9">
        <v>0</v>
      </c>
      <c r="G34" s="9">
        <v>1967327</v>
      </c>
      <c r="H34" s="9">
        <v>60000</v>
      </c>
      <c r="I34" s="9"/>
      <c r="J34" s="9"/>
      <c r="K34" s="12">
        <f>SUM(G34)</f>
        <v>1967327</v>
      </c>
    </row>
    <row r="35" spans="1:13" s="6" customFormat="1" ht="12.75">
      <c r="A35" s="7">
        <v>7</v>
      </c>
      <c r="B35" s="78"/>
      <c r="C35" s="22" t="s">
        <v>6</v>
      </c>
      <c r="D35" s="22" t="s">
        <v>17</v>
      </c>
      <c r="E35" s="8">
        <v>0.02</v>
      </c>
      <c r="F35" s="9">
        <v>0</v>
      </c>
      <c r="G35" s="9">
        <v>2037305</v>
      </c>
      <c r="H35" s="9">
        <v>60000</v>
      </c>
      <c r="I35" s="9"/>
      <c r="J35" s="9"/>
      <c r="K35" s="12">
        <f>SUM(G35)</f>
        <v>2037305</v>
      </c>
      <c r="M35" s="40"/>
    </row>
    <row r="36" spans="1:11" s="6" customFormat="1" ht="15">
      <c r="A36" s="7">
        <v>8</v>
      </c>
      <c r="B36" s="58" t="s">
        <v>58</v>
      </c>
      <c r="C36" s="22" t="s">
        <v>7</v>
      </c>
      <c r="D36" s="22" t="s">
        <v>17</v>
      </c>
      <c r="E36" s="8">
        <v>0.01</v>
      </c>
      <c r="F36" s="9">
        <v>0</v>
      </c>
      <c r="G36" s="9">
        <v>2053024</v>
      </c>
      <c r="H36" s="9">
        <v>82584.81</v>
      </c>
      <c r="I36" s="9"/>
      <c r="J36" s="9"/>
      <c r="K36" s="12">
        <f>SUM(G36)</f>
        <v>2053024</v>
      </c>
    </row>
    <row r="37" spans="1:11" s="6" customFormat="1" ht="25.5">
      <c r="A37" s="7">
        <v>9</v>
      </c>
      <c r="B37" s="57" t="s">
        <v>58</v>
      </c>
      <c r="C37" s="25" t="s">
        <v>8</v>
      </c>
      <c r="D37" s="22" t="s">
        <v>17</v>
      </c>
      <c r="E37" s="8">
        <v>0.01</v>
      </c>
      <c r="F37" s="9">
        <v>0</v>
      </c>
      <c r="G37" s="9">
        <f>4107381</f>
        <v>4107381</v>
      </c>
      <c r="H37" s="9">
        <v>135698.35</v>
      </c>
      <c r="I37" s="9"/>
      <c r="J37" s="9"/>
      <c r="K37" s="12">
        <f>SUM(G37)</f>
        <v>4107381</v>
      </c>
    </row>
    <row r="38" spans="1:13" s="6" customFormat="1" ht="25.5">
      <c r="A38" s="7">
        <v>10</v>
      </c>
      <c r="B38" s="57" t="s">
        <v>58</v>
      </c>
      <c r="C38" s="25" t="s">
        <v>9</v>
      </c>
      <c r="D38" s="22" t="s">
        <v>17</v>
      </c>
      <c r="E38" s="8">
        <v>0.01</v>
      </c>
      <c r="F38" s="9">
        <v>46669474.09</v>
      </c>
      <c r="G38" s="9">
        <v>5483470</v>
      </c>
      <c r="H38" s="9">
        <v>113130.45</v>
      </c>
      <c r="I38" s="9">
        <v>466694.74</v>
      </c>
      <c r="J38" s="9">
        <v>0</v>
      </c>
      <c r="K38" s="12">
        <f>SUM(F38+G38+J38+I38)</f>
        <v>52619638.830000006</v>
      </c>
      <c r="M38" s="40" t="s">
        <v>13</v>
      </c>
    </row>
    <row r="39" spans="1:11" s="6" customFormat="1" ht="15">
      <c r="A39" s="7">
        <v>11</v>
      </c>
      <c r="B39" s="57" t="s">
        <v>58</v>
      </c>
      <c r="C39" s="22" t="s">
        <v>10</v>
      </c>
      <c r="D39" s="22" t="s">
        <v>18</v>
      </c>
      <c r="E39" s="8">
        <v>0</v>
      </c>
      <c r="F39" s="9">
        <v>218250449</v>
      </c>
      <c r="G39" s="9" t="s">
        <v>13</v>
      </c>
      <c r="H39" s="9"/>
      <c r="I39" s="9"/>
      <c r="J39" s="9"/>
      <c r="K39" s="12">
        <f>SUM(F39)</f>
        <v>218250449</v>
      </c>
    </row>
    <row r="40" spans="1:11" s="6" customFormat="1" ht="15">
      <c r="A40" s="7">
        <v>12</v>
      </c>
      <c r="B40" s="57" t="s">
        <v>59</v>
      </c>
      <c r="C40" s="22" t="s">
        <v>11</v>
      </c>
      <c r="D40" s="22" t="s">
        <v>17</v>
      </c>
      <c r="E40" s="8">
        <v>0</v>
      </c>
      <c r="F40" s="9">
        <v>21936503</v>
      </c>
      <c r="G40" s="9"/>
      <c r="H40" s="9"/>
      <c r="I40" s="9"/>
      <c r="J40" s="9"/>
      <c r="K40" s="12">
        <f aca="true" t="shared" si="1" ref="K40:K57">SUM(F40+G40+J40)</f>
        <v>21936503</v>
      </c>
    </row>
    <row r="41" spans="1:11" s="6" customFormat="1" ht="15">
      <c r="A41" s="7">
        <v>13</v>
      </c>
      <c r="B41" s="57" t="s">
        <v>60</v>
      </c>
      <c r="C41" s="22" t="s">
        <v>25</v>
      </c>
      <c r="D41" s="22" t="s">
        <v>24</v>
      </c>
      <c r="E41" s="8">
        <v>0</v>
      </c>
      <c r="F41" s="9">
        <v>1629490397</v>
      </c>
      <c r="G41" s="9"/>
      <c r="H41" s="9"/>
      <c r="I41" s="9"/>
      <c r="J41" s="9"/>
      <c r="K41" s="12">
        <f t="shared" si="1"/>
        <v>1629490397</v>
      </c>
    </row>
    <row r="42" spans="1:11" s="6" customFormat="1" ht="15">
      <c r="A42" s="7">
        <v>14</v>
      </c>
      <c r="B42" s="57" t="s">
        <v>68</v>
      </c>
      <c r="C42" s="22" t="s">
        <v>14</v>
      </c>
      <c r="D42" s="22" t="s">
        <v>41</v>
      </c>
      <c r="E42" s="8">
        <v>0</v>
      </c>
      <c r="F42" s="9">
        <v>1055589683</v>
      </c>
      <c r="G42" s="9"/>
      <c r="H42" s="9"/>
      <c r="I42" s="9"/>
      <c r="J42" s="9"/>
      <c r="K42" s="12">
        <f t="shared" si="1"/>
        <v>1055589683</v>
      </c>
    </row>
    <row r="43" spans="1:11" s="6" customFormat="1" ht="15">
      <c r="A43" s="7">
        <v>15</v>
      </c>
      <c r="B43" s="57" t="s">
        <v>69</v>
      </c>
      <c r="C43" s="22" t="s">
        <v>26</v>
      </c>
      <c r="D43" s="79" t="s">
        <v>87</v>
      </c>
      <c r="E43" s="8">
        <v>0</v>
      </c>
      <c r="F43" s="9">
        <v>445637818</v>
      </c>
      <c r="G43" s="9"/>
      <c r="H43" s="9"/>
      <c r="I43" s="9"/>
      <c r="J43" s="9"/>
      <c r="K43" s="12">
        <f t="shared" si="1"/>
        <v>445637818</v>
      </c>
    </row>
    <row r="44" spans="1:11" s="6" customFormat="1" ht="15">
      <c r="A44" s="7">
        <v>16</v>
      </c>
      <c r="B44" s="57" t="s">
        <v>69</v>
      </c>
      <c r="C44" s="22" t="s">
        <v>26</v>
      </c>
      <c r="D44" s="79"/>
      <c r="E44" s="8">
        <v>0</v>
      </c>
      <c r="F44" s="9">
        <v>30968648</v>
      </c>
      <c r="G44" s="9"/>
      <c r="H44" s="9"/>
      <c r="I44" s="9"/>
      <c r="J44" s="9"/>
      <c r="K44" s="12">
        <f t="shared" si="1"/>
        <v>30968648</v>
      </c>
    </row>
    <row r="45" spans="1:11" s="6" customFormat="1" ht="15">
      <c r="A45" s="7">
        <v>17</v>
      </c>
      <c r="B45" s="57" t="s">
        <v>69</v>
      </c>
      <c r="C45" s="22" t="s">
        <v>26</v>
      </c>
      <c r="D45" s="79"/>
      <c r="E45" s="8">
        <v>0</v>
      </c>
      <c r="F45" s="9">
        <v>13300000</v>
      </c>
      <c r="G45" s="9"/>
      <c r="H45" s="9"/>
      <c r="I45" s="9"/>
      <c r="J45" s="9"/>
      <c r="K45" s="12">
        <f t="shared" si="1"/>
        <v>13300000</v>
      </c>
    </row>
    <row r="46" spans="1:11" s="6" customFormat="1" ht="15">
      <c r="A46" s="7">
        <v>18</v>
      </c>
      <c r="B46" s="57" t="s">
        <v>61</v>
      </c>
      <c r="C46" s="22" t="s">
        <v>27</v>
      </c>
      <c r="D46" s="22" t="s">
        <v>24</v>
      </c>
      <c r="E46" s="8">
        <v>0</v>
      </c>
      <c r="F46" s="9">
        <v>1091504161</v>
      </c>
      <c r="G46" s="9"/>
      <c r="H46" s="9"/>
      <c r="I46" s="9"/>
      <c r="J46" s="9"/>
      <c r="K46" s="12">
        <f t="shared" si="1"/>
        <v>1091504161</v>
      </c>
    </row>
    <row r="47" spans="1:11" s="6" customFormat="1" ht="15">
      <c r="A47" s="7">
        <v>19</v>
      </c>
      <c r="B47" s="57" t="s">
        <v>70</v>
      </c>
      <c r="C47" s="22" t="s">
        <v>28</v>
      </c>
      <c r="D47" s="76" t="s">
        <v>87</v>
      </c>
      <c r="E47" s="8">
        <v>0</v>
      </c>
      <c r="F47" s="9">
        <v>546200000</v>
      </c>
      <c r="G47" s="9"/>
      <c r="H47" s="9"/>
      <c r="I47" s="9"/>
      <c r="J47" s="9"/>
      <c r="K47" s="12">
        <f t="shared" si="1"/>
        <v>546200000</v>
      </c>
    </row>
    <row r="48" spans="1:11" s="6" customFormat="1" ht="15">
      <c r="A48" s="7">
        <v>20</v>
      </c>
      <c r="B48" s="57" t="s">
        <v>70</v>
      </c>
      <c r="C48" s="22" t="s">
        <v>28</v>
      </c>
      <c r="D48" s="69"/>
      <c r="E48" s="8">
        <v>0</v>
      </c>
      <c r="F48" s="9">
        <v>22730000</v>
      </c>
      <c r="G48" s="9"/>
      <c r="H48" s="9"/>
      <c r="I48" s="9"/>
      <c r="J48" s="9"/>
      <c r="K48" s="12">
        <f t="shared" si="1"/>
        <v>22730000</v>
      </c>
    </row>
    <row r="49" spans="1:11" s="6" customFormat="1" ht="15">
      <c r="A49" s="7">
        <v>21</v>
      </c>
      <c r="B49" s="57" t="s">
        <v>70</v>
      </c>
      <c r="C49" s="22" t="s">
        <v>28</v>
      </c>
      <c r="D49" s="69"/>
      <c r="E49" s="8">
        <v>0</v>
      </c>
      <c r="F49" s="9">
        <v>23813692</v>
      </c>
      <c r="G49" s="9"/>
      <c r="H49" s="9"/>
      <c r="I49" s="9"/>
      <c r="J49" s="9"/>
      <c r="K49" s="12">
        <f t="shared" si="1"/>
        <v>23813692</v>
      </c>
    </row>
    <row r="50" spans="1:11" s="6" customFormat="1" ht="15">
      <c r="A50" s="7">
        <v>22</v>
      </c>
      <c r="B50" s="57" t="s">
        <v>62</v>
      </c>
      <c r="C50" s="22" t="s">
        <v>33</v>
      </c>
      <c r="D50" s="17" t="s">
        <v>24</v>
      </c>
      <c r="E50" s="8">
        <v>0</v>
      </c>
      <c r="F50" s="26">
        <v>852039500</v>
      </c>
      <c r="G50" s="9"/>
      <c r="H50" s="9"/>
      <c r="I50" s="9"/>
      <c r="J50" s="9"/>
      <c r="K50" s="12">
        <f t="shared" si="1"/>
        <v>852039500</v>
      </c>
    </row>
    <row r="51" spans="1:11" s="6" customFormat="1" ht="15">
      <c r="A51" s="7">
        <v>23</v>
      </c>
      <c r="B51" s="57" t="s">
        <v>71</v>
      </c>
      <c r="C51" s="22" t="s">
        <v>33</v>
      </c>
      <c r="D51" s="76" t="s">
        <v>87</v>
      </c>
      <c r="E51" s="8">
        <v>0</v>
      </c>
      <c r="F51" s="27">
        <v>973529268</v>
      </c>
      <c r="G51" s="9"/>
      <c r="H51" s="9"/>
      <c r="I51" s="9"/>
      <c r="J51" s="9"/>
      <c r="K51" s="12">
        <f t="shared" si="1"/>
        <v>973529268</v>
      </c>
    </row>
    <row r="52" spans="1:11" s="6" customFormat="1" ht="15">
      <c r="A52" s="7">
        <v>24</v>
      </c>
      <c r="B52" s="57" t="s">
        <v>71</v>
      </c>
      <c r="C52" s="22" t="s">
        <v>33</v>
      </c>
      <c r="D52" s="69"/>
      <c r="E52" s="8">
        <v>0</v>
      </c>
      <c r="F52" s="27">
        <v>23238665</v>
      </c>
      <c r="G52" s="9"/>
      <c r="H52" s="9"/>
      <c r="I52" s="9"/>
      <c r="J52" s="9"/>
      <c r="K52" s="12">
        <f t="shared" si="1"/>
        <v>23238665</v>
      </c>
    </row>
    <row r="53" spans="1:11" s="6" customFormat="1" ht="15">
      <c r="A53" s="7">
        <v>25</v>
      </c>
      <c r="B53" s="57" t="s">
        <v>71</v>
      </c>
      <c r="C53" s="22" t="s">
        <v>33</v>
      </c>
      <c r="D53" s="69"/>
      <c r="E53" s="8">
        <v>0</v>
      </c>
      <c r="F53" s="27">
        <v>8300000</v>
      </c>
      <c r="G53" s="9">
        <v>0</v>
      </c>
      <c r="H53" s="9"/>
      <c r="I53" s="9"/>
      <c r="J53" s="9">
        <v>0</v>
      </c>
      <c r="K53" s="12">
        <f t="shared" si="1"/>
        <v>8300000</v>
      </c>
    </row>
    <row r="54" spans="1:11" s="6" customFormat="1" ht="15">
      <c r="A54" s="7">
        <v>26</v>
      </c>
      <c r="B54" s="57" t="s">
        <v>65</v>
      </c>
      <c r="C54" s="22" t="s">
        <v>44</v>
      </c>
      <c r="D54" s="43" t="s">
        <v>45</v>
      </c>
      <c r="E54" s="8">
        <v>0</v>
      </c>
      <c r="F54" s="27">
        <v>510000000</v>
      </c>
      <c r="G54" s="9"/>
      <c r="H54" s="9"/>
      <c r="I54" s="9"/>
      <c r="J54" s="9"/>
      <c r="K54" s="12">
        <f t="shared" si="1"/>
        <v>510000000</v>
      </c>
    </row>
    <row r="55" spans="1:11" s="6" customFormat="1" ht="25.5">
      <c r="A55" s="7">
        <v>27</v>
      </c>
      <c r="B55" s="57" t="s">
        <v>49</v>
      </c>
      <c r="C55" s="22" t="s">
        <v>44</v>
      </c>
      <c r="D55" s="43" t="s">
        <v>66</v>
      </c>
      <c r="E55" s="8">
        <v>0</v>
      </c>
      <c r="F55" s="27">
        <v>960675344</v>
      </c>
      <c r="G55" s="9"/>
      <c r="H55" s="9"/>
      <c r="I55" s="9"/>
      <c r="J55" s="9"/>
      <c r="K55" s="12">
        <f t="shared" si="1"/>
        <v>960675344</v>
      </c>
    </row>
    <row r="56" spans="1:11" s="6" customFormat="1" ht="15">
      <c r="A56" s="7">
        <v>28</v>
      </c>
      <c r="B56" s="57" t="s">
        <v>103</v>
      </c>
      <c r="C56" s="22" t="s">
        <v>72</v>
      </c>
      <c r="D56" s="43" t="s">
        <v>73</v>
      </c>
      <c r="E56" s="8">
        <v>0</v>
      </c>
      <c r="F56" s="27">
        <v>540000000</v>
      </c>
      <c r="G56" s="9"/>
      <c r="H56" s="9"/>
      <c r="I56" s="9"/>
      <c r="J56" s="9">
        <v>0</v>
      </c>
      <c r="K56" s="12">
        <f t="shared" si="1"/>
        <v>540000000</v>
      </c>
    </row>
    <row r="57" spans="1:11" s="6" customFormat="1" ht="25.5">
      <c r="A57" s="7">
        <v>29</v>
      </c>
      <c r="B57" s="57" t="s">
        <v>49</v>
      </c>
      <c r="C57" s="22" t="s">
        <v>72</v>
      </c>
      <c r="D57" s="17" t="s">
        <v>87</v>
      </c>
      <c r="E57" s="8">
        <v>0</v>
      </c>
      <c r="F57" s="27">
        <v>1005962284</v>
      </c>
      <c r="G57" s="9"/>
      <c r="H57" s="9"/>
      <c r="I57" s="9"/>
      <c r="J57" s="9">
        <v>0</v>
      </c>
      <c r="K57" s="12">
        <f t="shared" si="1"/>
        <v>1005962284</v>
      </c>
    </row>
    <row r="58" spans="1:11" s="6" customFormat="1" ht="15">
      <c r="A58" s="7">
        <v>30</v>
      </c>
      <c r="B58" s="57" t="s">
        <v>104</v>
      </c>
      <c r="C58" s="22" t="s">
        <v>99</v>
      </c>
      <c r="D58" s="43" t="s">
        <v>100</v>
      </c>
      <c r="E58" s="8">
        <v>0</v>
      </c>
      <c r="F58" s="27">
        <v>0</v>
      </c>
      <c r="G58" s="9"/>
      <c r="H58" s="9"/>
      <c r="I58" s="9"/>
      <c r="J58" s="9">
        <v>670687472</v>
      </c>
      <c r="K58" s="12">
        <f>SUM(J58)</f>
        <v>670687472</v>
      </c>
    </row>
    <row r="59" spans="1:13" s="6" customFormat="1" ht="25.5">
      <c r="A59" s="7">
        <v>31</v>
      </c>
      <c r="B59" s="57" t="s">
        <v>49</v>
      </c>
      <c r="C59" s="22" t="s">
        <v>99</v>
      </c>
      <c r="D59" s="17" t="s">
        <v>87</v>
      </c>
      <c r="E59" s="8">
        <v>0</v>
      </c>
      <c r="F59" s="27">
        <v>0</v>
      </c>
      <c r="G59" s="9"/>
      <c r="H59" s="9"/>
      <c r="I59" s="9"/>
      <c r="J59" s="9">
        <v>968020638</v>
      </c>
      <c r="K59" s="12">
        <v>968020638</v>
      </c>
      <c r="L59" s="40" t="s">
        <v>13</v>
      </c>
      <c r="M59" s="40" t="s">
        <v>13</v>
      </c>
    </row>
    <row r="60" spans="1:15" s="21" customFormat="1" ht="17.25" customHeight="1">
      <c r="A60" s="44" t="s">
        <v>90</v>
      </c>
      <c r="B60" s="53" t="s">
        <v>85</v>
      </c>
      <c r="C60" s="23"/>
      <c r="D60" s="23"/>
      <c r="E60" s="59"/>
      <c r="F60" s="24">
        <f>SUM(F33:F59)</f>
        <v>10108312802.93</v>
      </c>
      <c r="G60" s="24">
        <f>SUM(G33:G59)</f>
        <v>18899748.8</v>
      </c>
      <c r="H60" s="24" t="s">
        <v>13</v>
      </c>
      <c r="I60" s="24">
        <f>SUM(I28:I59)</f>
        <v>1008568.34</v>
      </c>
      <c r="J60" s="24">
        <f>SUM(J56:J59)</f>
        <v>1638708110</v>
      </c>
      <c r="K60" s="24">
        <f>SUM(K33:K59)</f>
        <v>11766929230.07</v>
      </c>
      <c r="L60" s="42" t="s">
        <v>13</v>
      </c>
      <c r="M60" s="42" t="s">
        <v>13</v>
      </c>
      <c r="O60" s="42" t="s">
        <v>13</v>
      </c>
    </row>
    <row r="61" spans="1:12" s="6" customFormat="1" ht="14.25">
      <c r="A61" s="7"/>
      <c r="B61" s="53"/>
      <c r="C61" s="28"/>
      <c r="D61" s="28"/>
      <c r="E61" s="29"/>
      <c r="F61" s="28"/>
      <c r="G61" s="28"/>
      <c r="H61" s="28"/>
      <c r="I61" s="28"/>
      <c r="J61" s="28"/>
      <c r="K61" s="28"/>
      <c r="L61" s="40" t="s">
        <v>13</v>
      </c>
    </row>
    <row r="62" spans="1:13" s="6" customFormat="1" ht="21" customHeight="1">
      <c r="A62" s="7" t="s">
        <v>13</v>
      </c>
      <c r="B62" s="53" t="s">
        <v>12</v>
      </c>
      <c r="C62" s="28"/>
      <c r="D62" s="15"/>
      <c r="E62" s="29"/>
      <c r="F62" s="15">
        <f>SUM(F60+F24)</f>
        <v>10844221915.69</v>
      </c>
      <c r="G62" s="15">
        <f>SUM(G60+G24)</f>
        <v>18935447.8</v>
      </c>
      <c r="H62" s="15"/>
      <c r="I62" s="15">
        <f>I60+I24</f>
        <v>1038233.34</v>
      </c>
      <c r="J62" s="15">
        <f>J60+J24</f>
        <v>1638708110</v>
      </c>
      <c r="K62" s="15">
        <f>SUM(K60+K24)</f>
        <v>12502903706.83</v>
      </c>
      <c r="M62" s="40" t="s">
        <v>13</v>
      </c>
    </row>
    <row r="63" spans="1:12" s="6" customFormat="1" ht="25.5">
      <c r="A63" s="7" t="s">
        <v>13</v>
      </c>
      <c r="B63" s="53" t="s">
        <v>76</v>
      </c>
      <c r="C63" s="30"/>
      <c r="D63" s="17" t="s">
        <v>87</v>
      </c>
      <c r="E63" s="13"/>
      <c r="F63" s="26">
        <f>439532255.88+481806159+87199163.77+112284563.21+1347307+250849907.41+229423003</f>
        <v>1602442359.27</v>
      </c>
      <c r="G63" s="9"/>
      <c r="H63" s="31"/>
      <c r="I63" s="31"/>
      <c r="J63" s="9">
        <v>0</v>
      </c>
      <c r="K63" s="60">
        <f>F63+J63</f>
        <v>1602442359.27</v>
      </c>
      <c r="L63" s="40" t="s">
        <v>13</v>
      </c>
    </row>
    <row r="64" spans="1:11" s="6" customFormat="1" ht="25.5">
      <c r="A64" s="7" t="s">
        <v>13</v>
      </c>
      <c r="B64" s="53" t="s">
        <v>88</v>
      </c>
      <c r="C64" s="7" t="s">
        <v>81</v>
      </c>
      <c r="D64" s="17" t="s">
        <v>87</v>
      </c>
      <c r="E64" s="7"/>
      <c r="F64" s="26">
        <f>K64</f>
        <v>1966640</v>
      </c>
      <c r="G64" s="32"/>
      <c r="H64" s="32"/>
      <c r="I64" s="32"/>
      <c r="J64" s="32">
        <v>0</v>
      </c>
      <c r="K64" s="61">
        <v>1966640</v>
      </c>
    </row>
    <row r="65" spans="1:13" s="6" customFormat="1" ht="25.5">
      <c r="A65" s="7" t="s">
        <v>13</v>
      </c>
      <c r="B65" s="53" t="s">
        <v>63</v>
      </c>
      <c r="C65" s="7" t="s">
        <v>80</v>
      </c>
      <c r="D65" s="17" t="s">
        <v>87</v>
      </c>
      <c r="E65" s="7"/>
      <c r="F65" s="26">
        <f>K65</f>
        <v>10868505</v>
      </c>
      <c r="G65" s="32"/>
      <c r="H65" s="32"/>
      <c r="I65" s="32"/>
      <c r="J65" s="32">
        <v>0</v>
      </c>
      <c r="K65" s="61">
        <v>10868505</v>
      </c>
      <c r="M65" s="66" t="s">
        <v>13</v>
      </c>
    </row>
    <row r="66" spans="1:11" s="6" customFormat="1" ht="25.5">
      <c r="A66" s="7" t="s">
        <v>90</v>
      </c>
      <c r="B66" s="53" t="s">
        <v>64</v>
      </c>
      <c r="C66" s="7" t="s">
        <v>79</v>
      </c>
      <c r="D66" s="17" t="s">
        <v>87</v>
      </c>
      <c r="E66" s="7"/>
      <c r="F66" s="26">
        <v>6923218</v>
      </c>
      <c r="G66" s="32"/>
      <c r="H66" s="32"/>
      <c r="I66" s="32"/>
      <c r="J66" s="32">
        <v>0</v>
      </c>
      <c r="K66" s="61">
        <f>F66</f>
        <v>6923218</v>
      </c>
    </row>
    <row r="67" spans="1:13" s="6" customFormat="1" ht="25.5">
      <c r="A67" s="7" t="s">
        <v>90</v>
      </c>
      <c r="B67" s="53" t="s">
        <v>77</v>
      </c>
      <c r="C67" s="7" t="s">
        <v>78</v>
      </c>
      <c r="D67" s="17" t="s">
        <v>87</v>
      </c>
      <c r="E67" s="7"/>
      <c r="F67" s="26">
        <f>13527045+32119255</f>
        <v>45646300</v>
      </c>
      <c r="G67" s="32"/>
      <c r="H67" s="32"/>
      <c r="I67" s="32"/>
      <c r="J67" s="62">
        <v>0</v>
      </c>
      <c r="K67" s="61">
        <f>F67+J67</f>
        <v>45646300</v>
      </c>
      <c r="M67" s="66" t="s">
        <v>13</v>
      </c>
    </row>
    <row r="68" spans="1:11" s="6" customFormat="1" ht="18.75" customHeight="1">
      <c r="A68" s="7" t="s">
        <v>90</v>
      </c>
      <c r="B68" s="53" t="s">
        <v>75</v>
      </c>
      <c r="C68" s="63"/>
      <c r="D68" s="32"/>
      <c r="E68" s="7"/>
      <c r="F68" s="26">
        <v>81232010</v>
      </c>
      <c r="G68" s="32"/>
      <c r="H68" s="32"/>
      <c r="I68" s="32"/>
      <c r="J68" s="62">
        <v>257033</v>
      </c>
      <c r="K68" s="61">
        <f>F68+J68</f>
        <v>81489043</v>
      </c>
    </row>
    <row r="69" spans="1:11" s="6" customFormat="1" ht="14.25">
      <c r="A69" s="7" t="s">
        <v>13</v>
      </c>
      <c r="B69" s="53"/>
      <c r="C69" s="63"/>
      <c r="D69" s="32"/>
      <c r="E69" s="7"/>
      <c r="F69" s="26"/>
      <c r="G69" s="32"/>
      <c r="H69" s="32"/>
      <c r="I69" s="32"/>
      <c r="J69" s="62"/>
      <c r="K69" s="61"/>
    </row>
    <row r="70" spans="1:11" s="6" customFormat="1" ht="20.25" customHeight="1">
      <c r="A70" s="7" t="s">
        <v>13</v>
      </c>
      <c r="B70" s="53" t="s">
        <v>83</v>
      </c>
      <c r="C70" s="63"/>
      <c r="D70" s="32"/>
      <c r="E70" s="7"/>
      <c r="F70" s="67">
        <f>SUM(F63:F68)-1</f>
        <v>1749079031.27</v>
      </c>
      <c r="G70" s="15">
        <v>0</v>
      </c>
      <c r="H70" s="32"/>
      <c r="I70" s="31">
        <v>0</v>
      </c>
      <c r="J70" s="61">
        <f>SUM(J63:J68)</f>
        <v>257033</v>
      </c>
      <c r="K70" s="61">
        <f>SUM(K63:K68)</f>
        <v>1749336065.27</v>
      </c>
    </row>
    <row r="71" spans="1:11" s="6" customFormat="1" ht="14.25">
      <c r="A71" s="7" t="s">
        <v>13</v>
      </c>
      <c r="B71" s="53"/>
      <c r="C71" s="63"/>
      <c r="D71" s="32"/>
      <c r="E71" s="7"/>
      <c r="F71" s="26"/>
      <c r="G71" s="9"/>
      <c r="H71" s="32"/>
      <c r="I71" s="32"/>
      <c r="J71" s="62"/>
      <c r="K71" s="61"/>
    </row>
    <row r="72" spans="1:13" s="21" customFormat="1" ht="24.75" customHeight="1">
      <c r="A72" s="44" t="s">
        <v>13</v>
      </c>
      <c r="B72" s="64" t="s">
        <v>82</v>
      </c>
      <c r="C72" s="54"/>
      <c r="D72" s="65"/>
      <c r="E72" s="55" t="s">
        <v>13</v>
      </c>
      <c r="F72" s="24">
        <f>SUM(F62+F70)</f>
        <v>12593300946.960001</v>
      </c>
      <c r="G72" s="24">
        <f>SUM(G62+G67)-1</f>
        <v>18935446.8</v>
      </c>
      <c r="H72" s="65"/>
      <c r="I72" s="24">
        <f>I62+I70</f>
        <v>1038233.34</v>
      </c>
      <c r="J72" s="24">
        <f>SUM(J62+J70)</f>
        <v>1638965143</v>
      </c>
      <c r="K72" s="24">
        <f>K62+K70-2</f>
        <v>14252239770.1</v>
      </c>
      <c r="M72" s="42" t="s">
        <v>13</v>
      </c>
    </row>
    <row r="73" ht="12.75">
      <c r="M73" s="2" t="s">
        <v>13</v>
      </c>
    </row>
    <row r="74" spans="7:11" ht="12.75">
      <c r="G74" s="5" t="s">
        <v>13</v>
      </c>
      <c r="J74" s="5" t="s">
        <v>13</v>
      </c>
      <c r="K74" s="5" t="s">
        <v>13</v>
      </c>
    </row>
    <row r="75" spans="6:11" ht="12.75">
      <c r="F75" s="5"/>
      <c r="G75" s="5" t="s">
        <v>13</v>
      </c>
      <c r="J75" s="5" t="s">
        <v>13</v>
      </c>
      <c r="K75" s="33"/>
    </row>
    <row r="76" spans="6:11" ht="12.75">
      <c r="F76" s="5"/>
      <c r="G76" s="2" t="s">
        <v>13</v>
      </c>
      <c r="K76" s="33" t="s">
        <v>13</v>
      </c>
    </row>
    <row r="77" ht="12.75">
      <c r="G77" s="5" t="s">
        <v>13</v>
      </c>
    </row>
    <row r="82" ht="12.75">
      <c r="J82" s="5" t="s">
        <v>13</v>
      </c>
    </row>
    <row r="84" ht="12.75">
      <c r="F84" s="5"/>
    </row>
  </sheetData>
  <sheetProtection/>
  <mergeCells count="17">
    <mergeCell ref="D47:D49"/>
    <mergeCell ref="D51:D53"/>
    <mergeCell ref="A8:A10"/>
    <mergeCell ref="B8:B10"/>
    <mergeCell ref="C8:C10"/>
    <mergeCell ref="D8:D10"/>
    <mergeCell ref="B34:B35"/>
    <mergeCell ref="D43:D45"/>
    <mergeCell ref="K8:K9"/>
    <mergeCell ref="B11:K11"/>
    <mergeCell ref="B26:K26"/>
    <mergeCell ref="G8:H9"/>
    <mergeCell ref="I8:J8"/>
    <mergeCell ref="E1:F1"/>
    <mergeCell ref="E8:E10"/>
    <mergeCell ref="F8:F9"/>
    <mergeCell ref="C3:F3"/>
  </mergeCells>
  <printOptions/>
  <pageMargins left="0.3937007874015748" right="0.3937007874015748" top="1.1811023622047245" bottom="0.3937007874015748" header="0" footer="0"/>
  <pageSetup firstPageNumber="66" useFirstPageNumber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timush_as</cp:lastModifiedBy>
  <cp:lastPrinted>2015-12-21T14:26:07Z</cp:lastPrinted>
  <dcterms:created xsi:type="dcterms:W3CDTF">2002-01-22T04:43:44Z</dcterms:created>
  <dcterms:modified xsi:type="dcterms:W3CDTF">2015-12-21T14:26:40Z</dcterms:modified>
  <cp:category/>
  <cp:version/>
  <cp:contentType/>
  <cp:contentStatus/>
</cp:coreProperties>
</file>