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6"/>
  </bookViews>
  <sheets>
    <sheet name="1274" sheetId="3" r:id="rId1"/>
  </sheets>
  <definedNames>
    <definedName name="_xlnm.Print_Titles" localSheetId="0">'1274'!$14:$14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4" i="3" l="1"/>
  <c r="C62" i="3"/>
  <c r="C59" i="3"/>
  <c r="C60" i="3"/>
  <c r="C30" i="3"/>
  <c r="C31" i="3"/>
  <c r="C32" i="3"/>
  <c r="C34" i="3"/>
  <c r="C38" i="3"/>
  <c r="C39" i="3"/>
  <c r="C40" i="3"/>
  <c r="C41" i="3"/>
  <c r="C42" i="3"/>
  <c r="C45" i="3"/>
  <c r="C53" i="3"/>
  <c r="C58" i="3"/>
  <c r="C18" i="3"/>
  <c r="C33" i="3" l="1"/>
  <c r="C43" i="3"/>
  <c r="C54" i="3" l="1"/>
  <c r="C51" i="3" s="1"/>
  <c r="C35" i="3"/>
  <c r="C28" i="3"/>
  <c r="C26" i="3" l="1"/>
  <c r="C17" i="3"/>
  <c r="C24" i="3" l="1"/>
  <c r="C21" i="3" l="1"/>
  <c r="C66" i="3" l="1"/>
</calcChain>
</file>

<file path=xl/sharedStrings.xml><?xml version="1.0" encoding="utf-8"?>
<sst xmlns="http://schemas.openxmlformats.org/spreadsheetml/2006/main" count="105" uniqueCount="84">
  <si>
    <t>№ п/п</t>
  </si>
  <si>
    <t>Целевой сбор на поддержку мелиоративного комплекса</t>
  </si>
  <si>
    <t>ДОХОДЫ ВСЕГО, в том числе:</t>
  </si>
  <si>
    <t>Наименование</t>
  </si>
  <si>
    <t>Осуществление поддержки мелиоративного комплекса, всего</t>
  </si>
  <si>
    <t xml:space="preserve"> в том числе: </t>
  </si>
  <si>
    <t>в том числе:</t>
  </si>
  <si>
    <t>а)</t>
  </si>
  <si>
    <t>1)</t>
  </si>
  <si>
    <t>2)</t>
  </si>
  <si>
    <t>б)</t>
  </si>
  <si>
    <t>г)</t>
  </si>
  <si>
    <t>ГНС – головная насосная станция;</t>
  </si>
  <si>
    <t>ПНС – подающая насосная станция;</t>
  </si>
  <si>
    <t>д)</t>
  </si>
  <si>
    <t>е)</t>
  </si>
  <si>
    <t>ж)</t>
  </si>
  <si>
    <t>В таблице применяются следующие сокращения:</t>
  </si>
  <si>
    <t>3)</t>
  </si>
  <si>
    <t>НС – насосная станция;</t>
  </si>
  <si>
    <t>РАСХОДЫ ВСЕГО, в том числе:</t>
  </si>
  <si>
    <t>"О республиканском бюджете на 2024 год"</t>
  </si>
  <si>
    <t>в)</t>
  </si>
  <si>
    <t>з)</t>
  </si>
  <si>
    <t>и)</t>
  </si>
  <si>
    <t>к)</t>
  </si>
  <si>
    <t xml:space="preserve">НСП-4 Григориопольского филиала, ГНС "Чобручи" Слободзейского филиала.   Поворотный затвор диаметром 800 мм в количестве 10 шт. 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</si>
  <si>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</si>
  <si>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НСП-9 Рыбницкого филиала. Ремонт напорного трубопровода НСП-8÷НСП-9 (установка смотровых люков)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</si>
  <si>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</si>
  <si>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Приложение № 2.6</t>
  </si>
  <si>
    <t>ГНС "Бычок", Слободзейский филиал. Переоснащение синхронного электродвигателя СДН-2-17-56-843, Р=2000 кВт, n=750 об/мин., U=6000 В в количестве 1 шт.</t>
  </si>
  <si>
    <t>ГНС "Спея", Григориопольский филиал</t>
  </si>
  <si>
    <t>НСП-9,  НСП-3, НСП-4, Рыбницкий филиал. Ремонт инфраструктуры (кровли и оконных проемов)</t>
  </si>
  <si>
    <t>ГНС "Красногорка", С-2 "Красногорка", Григориопольский филиал. Ремонт  инфраструктуры</t>
  </si>
  <si>
    <t>НС-1 СОС, НС-2 СОС, С-2 ССОМ, Слободзейский филиал. Ремонт  инфраструктуры</t>
  </si>
  <si>
    <t>ПНС-1, ГНС "Буторы" Григориопольского филиала, НС-8 СОС Слободзейского филиала. Насос центробежный типа Д, производительность 300÷500 м³/час, в комплекте с электродвигателем в количестве 5 шт.</t>
  </si>
  <si>
    <t>НСП – насосная станция перекачивающая</t>
  </si>
  <si>
    <t>ГУП "РОС" – государственное унитарное предприятие "Республиканские оросительные системы";</t>
  </si>
  <si>
    <t xml:space="preserve">ПНС-1 Григориопольского филиала                                                                                    </t>
  </si>
  <si>
    <t>ОСТАТОК средств Фонда развития мелиоративного комплекса Приднестровской Молдавской Республики по состоянию на 01.01.2024 года</t>
  </si>
  <si>
    <t>Молдавия-23, Рыбницкий филиал</t>
  </si>
  <si>
    <t>л)</t>
  </si>
  <si>
    <t xml:space="preserve">ГНС "Чобручи" Слободзейского филиала.  Погашение обязательств по контракту по техническому надзору за выполнением работ по монтажу части напорного трубоповода диаметром 1200 мм </t>
  </si>
  <si>
    <t>м)</t>
  </si>
  <si>
    <t>НСП-3А СОС Слободзейского филиала. Замена всасывающих трубопроводов на полиэтиленовые диаметром 355 мм и протяженностью 180 м (погашение кредиторской задолженности)</t>
  </si>
  <si>
    <t>н)</t>
  </si>
  <si>
    <t>о)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</si>
  <si>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 (погашение кредиторской задолженности)</t>
  </si>
  <si>
    <t>На покрытие дефицита республиканского бюджета</t>
  </si>
  <si>
    <t xml:space="preserve">Сумма, руб. 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</si>
  <si>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</si>
  <si>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Приложение № 7</t>
  </si>
  <si>
    <t>"О внесении изменений и дополнений</t>
  </si>
  <si>
    <t xml:space="preserve">в Закон Приднестровской Молдавской Республики </t>
  </si>
  <si>
    <t xml:space="preserve">Министерство сельского хозяйства и природных ресурсов                                                                                                     Приднестровской Молдавской Республики </t>
  </si>
  <si>
    <t>Ремонт объектов государственной мелиоративной системы, находящихся на балансе ГУП "РОС", всего</t>
  </si>
  <si>
    <t>1</t>
  </si>
  <si>
    <t>2</t>
  </si>
  <si>
    <t>2.1</t>
  </si>
  <si>
    <t>2.2</t>
  </si>
  <si>
    <t>3</t>
  </si>
  <si>
    <t>3.1</t>
  </si>
  <si>
    <t>3.1.1</t>
  </si>
  <si>
    <t>3.1.2</t>
  </si>
  <si>
    <t>демонтаж и монтаж насосных агрегатов типа Д в количестве 3 шт.</t>
  </si>
  <si>
    <t xml:space="preserve">монтаж полиэтиленового трубопровода диаметром 450 мм,  протяженностью 1000 м                         </t>
  </si>
  <si>
    <t xml:space="preserve">С-2 ССОМ, Слободзейский филиал. Замена всасывающих трубопроводов на полиэтиленовые диаметром 355 мм, протяженностью 180 м                                                                                                          </t>
  </si>
  <si>
    <t>демонтаж и монтаж насоса Д2000/100 в комплекте с электродвигателем - 1 шт.</t>
  </si>
  <si>
    <t>демонтаж и монтаж насоса Д1250/125 в комплекте с электродвигателем - 1 шт.</t>
  </si>
  <si>
    <t xml:space="preserve">НС-1 ГУСХП "Днестр", Слободзейский филиал. Монтаж полиэтиленового трубопровода диаметром 450 мм, протяженностью 1200 м </t>
  </si>
  <si>
    <t>замена всасывающего трубопровода на полиэтиленовый диаметром 355 мм, протяженностью 96 м</t>
  </si>
  <si>
    <t>ремонт инфраструктуры</t>
  </si>
  <si>
    <t>НСП-15 Рыбницкого филиала. Ремонтно-восстановительные работы (ремонт инфраструктуры, монтаж гидроэлектросилового оборудования, пуско-наладочные работы) (погашение кредиторской задолженности)</t>
  </si>
  <si>
    <t xml:space="preserve">ПНС-1 Григориопольского филиала. Труба полиэтиленовая для монтажа части напорного трубопровода диаметром 450 мм, протяженностью 1000 м                                                                         </t>
  </si>
  <si>
    <t>насос центробежный производительностью 1250 м³/час с напором 80-100 м в комплекте с электродвигателем - 1 шт.</t>
  </si>
  <si>
    <t>обратный клапан диаметром 600 мм в количестве 2 шт.</t>
  </si>
  <si>
    <t xml:space="preserve">НС-1 ГУ СХП "Днестр", Слободзейский филиал. Труба полиэтиленовая для монтажа напорного трубопровода диаметром 450 мм, протяженность 1200 м                                                                  </t>
  </si>
  <si>
    <t xml:space="preserve">Молдавия-23, Рыбницкий филиал. Труба полиэтиленовая для монтажа всасывающего трубопровода диаметром 355 мм, протяженностью 96 м  </t>
  </si>
  <si>
    <t>Основные характеристики, источники формирования и направления расходования средств Фонда развития мелиоративного комплекса Приднестровской Молдавской Республики на 2024 год</t>
  </si>
  <si>
    <t>3.2</t>
  </si>
  <si>
    <t>насос центробежный производительностью 2000 м³/час с напором 80-100 м в комплекте с электродвигателем - 1 шт.</t>
  </si>
  <si>
    <t xml:space="preserve">С-2 ССОМ, Слободзейский филиал. Труба полиэтиленовая для монтажа всасывающего трубопровода диаметром 355 мм, протяженностью 180 м                                                              </t>
  </si>
  <si>
    <t>Отчисления от единого таможенного платежа в размере с 1 января по 30 ноября             2024 года  – 3,21 %, с 1 декабря  по 31 декабря 2024 года  – 0,95 %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</si>
</sst>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165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4"/>
  <sheetViews>
    <sheetView tabSelected="1" topLeftCell="A7" zoomScale="90" zoomScaleNormal="90" zoomScaleSheetLayoutView="90" workbookViewId="0">
      <pane xSplit="3" ySplit="8" topLeftCell="H15" activePane="bottomRight" state="frozenSplit"/>
      <selection activeCell="A7" sqref="A7"/>
      <selection pane="topRight" activeCell="H7" sqref="H7"/>
      <selection pane="bottomLeft" activeCell="A22" sqref="A22"/>
      <selection pane="bottomRight" activeCell="B7" sqref="B7:C11"/>
    </sheetView>
  </sheetViews>
  <sheetFormatPr defaultColWidth="9.109375" defaultRowHeight="15.6" x14ac:dyDescent="0.3"/>
  <cols>
    <col min="1" max="1" width="11.33203125" style="34" bestFit="1" customWidth="1"/>
    <col min="2" max="2" width="85" style="1" customWidth="1"/>
    <col min="3" max="3" width="13" style="40" customWidth="1"/>
    <col min="4" max="16384" width="9.109375" style="1"/>
  </cols>
  <sheetData>
    <row r="1" spans="1:3" hidden="1" x14ac:dyDescent="0.3">
      <c r="A1" s="49" t="s">
        <v>52</v>
      </c>
      <c r="B1" s="49"/>
      <c r="C1" s="49"/>
    </row>
    <row r="2" spans="1:3" hidden="1" x14ac:dyDescent="0.3">
      <c r="A2" s="49" t="s">
        <v>51</v>
      </c>
      <c r="B2" s="49"/>
      <c r="C2" s="49"/>
    </row>
    <row r="3" spans="1:3" ht="14.4" hidden="1" customHeight="1" x14ac:dyDescent="0.3">
      <c r="A3" s="1"/>
      <c r="B3" s="47" t="s">
        <v>53</v>
      </c>
      <c r="C3" s="47"/>
    </row>
    <row r="4" spans="1:3" hidden="1" x14ac:dyDescent="0.3">
      <c r="B4" s="47" t="s">
        <v>54</v>
      </c>
      <c r="C4" s="47"/>
    </row>
    <row r="5" spans="1:3" hidden="1" x14ac:dyDescent="0.3">
      <c r="A5" s="49" t="s">
        <v>21</v>
      </c>
      <c r="B5" s="49"/>
      <c r="C5" s="49"/>
    </row>
    <row r="6" spans="1:3" hidden="1" x14ac:dyDescent="0.3"/>
    <row r="7" spans="1:3" ht="8.4" customHeight="1" x14ac:dyDescent="0.3">
      <c r="C7" s="41"/>
    </row>
    <row r="8" spans="1:3" x14ac:dyDescent="0.3">
      <c r="A8" s="49" t="s">
        <v>30</v>
      </c>
      <c r="B8" s="49"/>
      <c r="C8" s="49"/>
    </row>
    <row r="9" spans="1:3" x14ac:dyDescent="0.3">
      <c r="A9" s="49" t="s">
        <v>51</v>
      </c>
      <c r="B9" s="49"/>
      <c r="C9" s="49"/>
    </row>
    <row r="10" spans="1:3" x14ac:dyDescent="0.3">
      <c r="A10" s="49" t="s">
        <v>21</v>
      </c>
      <c r="B10" s="49"/>
      <c r="C10" s="49"/>
    </row>
    <row r="11" spans="1:3" ht="9" customHeight="1" x14ac:dyDescent="0.3">
      <c r="A11" s="2"/>
      <c r="B11" s="3"/>
      <c r="C11" s="39"/>
    </row>
    <row r="12" spans="1:3" ht="40.5" customHeight="1" x14ac:dyDescent="0.3">
      <c r="A12" s="48" t="s">
        <v>79</v>
      </c>
      <c r="B12" s="48"/>
      <c r="C12" s="48"/>
    </row>
    <row r="13" spans="1:3" x14ac:dyDescent="0.3">
      <c r="A13" s="4"/>
      <c r="B13" s="2"/>
      <c r="C13" s="39"/>
    </row>
    <row r="14" spans="1:3" ht="29.4" customHeight="1" x14ac:dyDescent="0.3">
      <c r="A14" s="5" t="s">
        <v>0</v>
      </c>
      <c r="B14" s="6" t="s">
        <v>3</v>
      </c>
      <c r="C14" s="6" t="s">
        <v>50</v>
      </c>
    </row>
    <row r="15" spans="1:3" ht="37.950000000000003" customHeight="1" x14ac:dyDescent="0.3">
      <c r="A15" s="5" t="s">
        <v>57</v>
      </c>
      <c r="B15" s="7" t="s">
        <v>40</v>
      </c>
      <c r="C15" s="8">
        <v>5398922</v>
      </c>
    </row>
    <row r="16" spans="1:3" x14ac:dyDescent="0.3">
      <c r="A16" s="5"/>
      <c r="B16" s="6"/>
      <c r="C16" s="9"/>
    </row>
    <row r="17" spans="1:3" ht="18.600000000000001" customHeight="1" x14ac:dyDescent="0.3">
      <c r="A17" s="5" t="s">
        <v>58</v>
      </c>
      <c r="B17" s="7" t="s">
        <v>2</v>
      </c>
      <c r="C17" s="10">
        <f>C19+C18</f>
        <v>39743359</v>
      </c>
    </row>
    <row r="18" spans="1:3" ht="31.2" x14ac:dyDescent="0.3">
      <c r="A18" s="11" t="s">
        <v>59</v>
      </c>
      <c r="B18" s="12" t="s">
        <v>83</v>
      </c>
      <c r="C18" s="13">
        <f>34085400-4356017-1915624</f>
        <v>27813759</v>
      </c>
    </row>
    <row r="19" spans="1:3" ht="18.600000000000001" customHeight="1" x14ac:dyDescent="0.3">
      <c r="A19" s="11" t="s">
        <v>60</v>
      </c>
      <c r="B19" s="14" t="s">
        <v>1</v>
      </c>
      <c r="C19" s="13">
        <v>11929600</v>
      </c>
    </row>
    <row r="20" spans="1:3" x14ac:dyDescent="0.3">
      <c r="A20" s="11"/>
      <c r="B20" s="14"/>
      <c r="C20" s="13"/>
    </row>
    <row r="21" spans="1:3" x14ac:dyDescent="0.3">
      <c r="A21" s="15" t="s">
        <v>61</v>
      </c>
      <c r="B21" s="16" t="s">
        <v>20</v>
      </c>
      <c r="C21" s="17">
        <f>C24+C64</f>
        <v>44572233</v>
      </c>
    </row>
    <row r="22" spans="1:3" ht="6.75" customHeight="1" x14ac:dyDescent="0.3">
      <c r="A22" s="15"/>
      <c r="B22" s="16"/>
      <c r="C22" s="17"/>
    </row>
    <row r="23" spans="1:3" ht="34.200000000000003" customHeight="1" x14ac:dyDescent="0.3">
      <c r="A23" s="50" t="s">
        <v>55</v>
      </c>
      <c r="B23" s="50"/>
      <c r="C23" s="50"/>
    </row>
    <row r="24" spans="1:3" s="18" customFormat="1" x14ac:dyDescent="0.3">
      <c r="A24" s="15" t="s">
        <v>62</v>
      </c>
      <c r="B24" s="16" t="s">
        <v>4</v>
      </c>
      <c r="C24" s="17">
        <f>C26+C51</f>
        <v>13234742</v>
      </c>
    </row>
    <row r="25" spans="1:3" x14ac:dyDescent="0.3">
      <c r="A25" s="19"/>
      <c r="B25" s="20" t="s">
        <v>5</v>
      </c>
      <c r="C25" s="21"/>
    </row>
    <row r="26" spans="1:3" s="18" customFormat="1" ht="31.2" x14ac:dyDescent="0.3">
      <c r="A26" s="15" t="s">
        <v>63</v>
      </c>
      <c r="B26" s="16" t="s">
        <v>56</v>
      </c>
      <c r="C26" s="42">
        <f>C28+C32+C33+C34+C35+C39+C40+C41+C42+C43+C47+C48+C49+C50</f>
        <v>4812157</v>
      </c>
    </row>
    <row r="27" spans="1:3" x14ac:dyDescent="0.3">
      <c r="A27" s="15"/>
      <c r="B27" s="20" t="s">
        <v>6</v>
      </c>
      <c r="C27" s="42"/>
    </row>
    <row r="28" spans="1:3" x14ac:dyDescent="0.3">
      <c r="A28" s="22" t="s">
        <v>7</v>
      </c>
      <c r="B28" s="23" t="s">
        <v>39</v>
      </c>
      <c r="C28" s="43">
        <f>SUM(C30:C31)</f>
        <v>664626</v>
      </c>
    </row>
    <row r="29" spans="1:3" x14ac:dyDescent="0.3">
      <c r="A29" s="22"/>
      <c r="B29" s="24" t="s">
        <v>6</v>
      </c>
      <c r="C29" s="43"/>
    </row>
    <row r="30" spans="1:3" ht="24" customHeight="1" x14ac:dyDescent="0.3">
      <c r="A30" s="22" t="s">
        <v>8</v>
      </c>
      <c r="B30" s="23" t="s">
        <v>66</v>
      </c>
      <c r="C30" s="43">
        <f>600000-11036</f>
        <v>588964</v>
      </c>
    </row>
    <row r="31" spans="1:3" ht="24.6" customHeight="1" x14ac:dyDescent="0.3">
      <c r="A31" s="22" t="s">
        <v>9</v>
      </c>
      <c r="B31" s="23" t="s">
        <v>65</v>
      </c>
      <c r="C31" s="43">
        <f>120000-44338</f>
        <v>75662</v>
      </c>
    </row>
    <row r="32" spans="1:3" ht="39" customHeight="1" x14ac:dyDescent="0.3">
      <c r="A32" s="22" t="s">
        <v>10</v>
      </c>
      <c r="B32" s="23" t="s">
        <v>28</v>
      </c>
      <c r="C32" s="43">
        <f>150000-20000-14110</f>
        <v>115890</v>
      </c>
    </row>
    <row r="33" spans="1:3" ht="36" customHeight="1" x14ac:dyDescent="0.3">
      <c r="A33" s="22" t="s">
        <v>22</v>
      </c>
      <c r="B33" s="23" t="s">
        <v>67</v>
      </c>
      <c r="C33" s="27">
        <f>330000-60000</f>
        <v>270000</v>
      </c>
    </row>
    <row r="34" spans="1:3" ht="36.6" customHeight="1" x14ac:dyDescent="0.3">
      <c r="A34" s="22" t="s">
        <v>11</v>
      </c>
      <c r="B34" s="23" t="s">
        <v>31</v>
      </c>
      <c r="C34" s="43">
        <f>980000-170000-246427</f>
        <v>563573</v>
      </c>
    </row>
    <row r="35" spans="1:3" x14ac:dyDescent="0.3">
      <c r="A35" s="22" t="s">
        <v>14</v>
      </c>
      <c r="B35" s="23" t="s">
        <v>32</v>
      </c>
      <c r="C35" s="43">
        <f>SUM(C37:C38)</f>
        <v>154383</v>
      </c>
    </row>
    <row r="36" spans="1:3" s="18" customFormat="1" x14ac:dyDescent="0.3">
      <c r="A36" s="24"/>
      <c r="B36" s="23" t="s">
        <v>6</v>
      </c>
      <c r="C36" s="44"/>
    </row>
    <row r="37" spans="1:3" x14ac:dyDescent="0.3">
      <c r="A37" s="22" t="s">
        <v>8</v>
      </c>
      <c r="B37" s="23" t="s">
        <v>68</v>
      </c>
      <c r="C37" s="43">
        <v>80000</v>
      </c>
    </row>
    <row r="38" spans="1:3" x14ac:dyDescent="0.3">
      <c r="A38" s="22" t="s">
        <v>9</v>
      </c>
      <c r="B38" s="23" t="s">
        <v>69</v>
      </c>
      <c r="C38" s="43">
        <f>80000-5617</f>
        <v>74383</v>
      </c>
    </row>
    <row r="39" spans="1:3" ht="36.6" customHeight="1" x14ac:dyDescent="0.3">
      <c r="A39" s="22" t="s">
        <v>15</v>
      </c>
      <c r="B39" s="23" t="s">
        <v>33</v>
      </c>
      <c r="C39" s="43">
        <f>545000+20000</f>
        <v>565000</v>
      </c>
    </row>
    <row r="40" spans="1:3" ht="36" customHeight="1" x14ac:dyDescent="0.3">
      <c r="A40" s="22" t="s">
        <v>16</v>
      </c>
      <c r="B40" s="20" t="s">
        <v>34</v>
      </c>
      <c r="C40" s="43">
        <f>150000-81500</f>
        <v>68500</v>
      </c>
    </row>
    <row r="41" spans="1:3" x14ac:dyDescent="0.3">
      <c r="A41" s="22" t="s">
        <v>23</v>
      </c>
      <c r="B41" s="20" t="s">
        <v>35</v>
      </c>
      <c r="C41" s="43">
        <f>775000-150198</f>
        <v>624802</v>
      </c>
    </row>
    <row r="42" spans="1:3" ht="31.2" x14ac:dyDescent="0.3">
      <c r="A42" s="22" t="s">
        <v>24</v>
      </c>
      <c r="B42" s="20" t="s">
        <v>70</v>
      </c>
      <c r="C42" s="43">
        <f>720000-153700+403861</f>
        <v>970161</v>
      </c>
    </row>
    <row r="43" spans="1:3" x14ac:dyDescent="0.3">
      <c r="A43" s="25" t="s">
        <v>25</v>
      </c>
      <c r="B43" s="20" t="s">
        <v>41</v>
      </c>
      <c r="C43" s="27">
        <f>C45+C46</f>
        <v>342365</v>
      </c>
    </row>
    <row r="44" spans="1:3" x14ac:dyDescent="0.3">
      <c r="A44" s="22"/>
      <c r="B44" s="20" t="s">
        <v>6</v>
      </c>
      <c r="C44" s="27"/>
    </row>
    <row r="45" spans="1:3" ht="31.2" x14ac:dyDescent="0.3">
      <c r="A45" s="22" t="s">
        <v>8</v>
      </c>
      <c r="B45" s="26" t="s">
        <v>71</v>
      </c>
      <c r="C45" s="27">
        <f>93000-635</f>
        <v>92365</v>
      </c>
    </row>
    <row r="46" spans="1:3" x14ac:dyDescent="0.3">
      <c r="A46" s="22" t="s">
        <v>9</v>
      </c>
      <c r="B46" s="28" t="s">
        <v>72</v>
      </c>
      <c r="C46" s="27">
        <v>250000</v>
      </c>
    </row>
    <row r="47" spans="1:3" ht="48" customHeight="1" x14ac:dyDescent="0.3">
      <c r="A47" s="22" t="s">
        <v>42</v>
      </c>
      <c r="B47" s="20" t="s">
        <v>43</v>
      </c>
      <c r="C47" s="29">
        <v>19126</v>
      </c>
    </row>
    <row r="48" spans="1:3" ht="51.6" customHeight="1" x14ac:dyDescent="0.3">
      <c r="A48" s="22" t="s">
        <v>44</v>
      </c>
      <c r="B48" s="20" t="s">
        <v>45</v>
      </c>
      <c r="C48" s="27">
        <v>77744</v>
      </c>
    </row>
    <row r="49" spans="1:3" ht="52.95" customHeight="1" x14ac:dyDescent="0.3">
      <c r="A49" s="22" t="s">
        <v>46</v>
      </c>
      <c r="B49" s="20" t="s">
        <v>73</v>
      </c>
      <c r="C49" s="27">
        <v>310861</v>
      </c>
    </row>
    <row r="50" spans="1:3" ht="46.8" x14ac:dyDescent="0.3">
      <c r="A50" s="22" t="s">
        <v>47</v>
      </c>
      <c r="B50" s="20" t="s">
        <v>48</v>
      </c>
      <c r="C50" s="27">
        <v>65126</v>
      </c>
    </row>
    <row r="51" spans="1:3" ht="40.200000000000003" customHeight="1" x14ac:dyDescent="0.3">
      <c r="A51" s="37" t="s">
        <v>64</v>
      </c>
      <c r="B51" s="31" t="s">
        <v>29</v>
      </c>
      <c r="C51" s="45">
        <f>C53+C54+C59+C60+C61+C62+C63</f>
        <v>8422585</v>
      </c>
    </row>
    <row r="52" spans="1:3" x14ac:dyDescent="0.3">
      <c r="A52" s="24"/>
      <c r="B52" s="24" t="s">
        <v>6</v>
      </c>
      <c r="C52" s="44"/>
    </row>
    <row r="53" spans="1:3" s="18" customFormat="1" ht="31.2" x14ac:dyDescent="0.3">
      <c r="A53" s="22" t="s">
        <v>7</v>
      </c>
      <c r="B53" s="23" t="s">
        <v>74</v>
      </c>
      <c r="C53" s="43">
        <f>2200000-270000</f>
        <v>1930000</v>
      </c>
    </row>
    <row r="54" spans="1:3" x14ac:dyDescent="0.3">
      <c r="A54" s="22" t="s">
        <v>10</v>
      </c>
      <c r="B54" s="24" t="s">
        <v>32</v>
      </c>
      <c r="C54" s="43">
        <f>SUM(C56,C57,C58)</f>
        <v>1765680</v>
      </c>
    </row>
    <row r="55" spans="1:3" x14ac:dyDescent="0.3">
      <c r="A55" s="22"/>
      <c r="B55" s="23" t="s">
        <v>6</v>
      </c>
      <c r="C55" s="44"/>
    </row>
    <row r="56" spans="1:3" ht="36" customHeight="1" x14ac:dyDescent="0.3">
      <c r="A56" s="22" t="s">
        <v>8</v>
      </c>
      <c r="B56" s="23" t="s">
        <v>75</v>
      </c>
      <c r="C56" s="43">
        <v>750000</v>
      </c>
    </row>
    <row r="57" spans="1:3" ht="40.200000000000003" customHeight="1" x14ac:dyDescent="0.3">
      <c r="A57" s="22" t="s">
        <v>9</v>
      </c>
      <c r="B57" s="23" t="s">
        <v>81</v>
      </c>
      <c r="C57" s="43">
        <v>900000</v>
      </c>
    </row>
    <row r="58" spans="1:3" x14ac:dyDescent="0.3">
      <c r="A58" s="22" t="s">
        <v>18</v>
      </c>
      <c r="B58" s="23" t="s">
        <v>76</v>
      </c>
      <c r="C58" s="43">
        <f>140000-24320</f>
        <v>115680</v>
      </c>
    </row>
    <row r="59" spans="1:3" ht="39" customHeight="1" x14ac:dyDescent="0.3">
      <c r="A59" s="22" t="s">
        <v>22</v>
      </c>
      <c r="B59" s="23" t="s">
        <v>82</v>
      </c>
      <c r="C59" s="43">
        <f>320000-102418</f>
        <v>217582</v>
      </c>
    </row>
    <row r="60" spans="1:3" ht="40.799999999999997" customHeight="1" x14ac:dyDescent="0.3">
      <c r="A60" s="22" t="s">
        <v>11</v>
      </c>
      <c r="B60" s="23" t="s">
        <v>26</v>
      </c>
      <c r="C60" s="43">
        <f>600000-5000</f>
        <v>595000</v>
      </c>
    </row>
    <row r="61" spans="1:3" ht="46.8" x14ac:dyDescent="0.3">
      <c r="A61" s="22" t="s">
        <v>14</v>
      </c>
      <c r="B61" s="23" t="s">
        <v>36</v>
      </c>
      <c r="C61" s="43">
        <v>1530000</v>
      </c>
    </row>
    <row r="62" spans="1:3" ht="34.200000000000003" customHeight="1" x14ac:dyDescent="0.3">
      <c r="A62" s="25" t="s">
        <v>15</v>
      </c>
      <c r="B62" s="23" t="s">
        <v>77</v>
      </c>
      <c r="C62" s="43">
        <f>2600000-316377</f>
        <v>2283623</v>
      </c>
    </row>
    <row r="63" spans="1:3" ht="31.2" x14ac:dyDescent="0.3">
      <c r="A63" s="22" t="s">
        <v>16</v>
      </c>
      <c r="B63" s="23" t="s">
        <v>78</v>
      </c>
      <c r="C63" s="43">
        <v>100700</v>
      </c>
    </row>
    <row r="64" spans="1:3" ht="71.25" customHeight="1" x14ac:dyDescent="0.3">
      <c r="A64" s="37" t="s">
        <v>80</v>
      </c>
      <c r="B64" s="31" t="s">
        <v>27</v>
      </c>
      <c r="C64" s="33">
        <f>32005000-667509</f>
        <v>31337491</v>
      </c>
    </row>
    <row r="65" spans="1:3" ht="12" customHeight="1" x14ac:dyDescent="0.3">
      <c r="A65" s="30"/>
      <c r="B65" s="31"/>
      <c r="C65" s="33"/>
    </row>
    <row r="66" spans="1:3" x14ac:dyDescent="0.3">
      <c r="A66" s="30">
        <v>4</v>
      </c>
      <c r="B66" s="32" t="s">
        <v>49</v>
      </c>
      <c r="C66" s="33">
        <f>C15+C17-C21</f>
        <v>570048</v>
      </c>
    </row>
    <row r="68" spans="1:3" x14ac:dyDescent="0.3">
      <c r="A68" s="46" t="s">
        <v>17</v>
      </c>
      <c r="B68" s="46"/>
      <c r="C68" s="38"/>
    </row>
    <row r="69" spans="1:3" ht="15.6" customHeight="1" x14ac:dyDescent="0.3">
      <c r="A69" s="46" t="s">
        <v>38</v>
      </c>
      <c r="B69" s="46"/>
      <c r="C69" s="46"/>
    </row>
    <row r="70" spans="1:3" x14ac:dyDescent="0.3">
      <c r="A70" s="46" t="s">
        <v>19</v>
      </c>
      <c r="B70" s="46"/>
      <c r="C70" s="38"/>
    </row>
    <row r="71" spans="1:3" x14ac:dyDescent="0.3">
      <c r="A71" s="46" t="s">
        <v>12</v>
      </c>
      <c r="B71" s="46"/>
      <c r="C71" s="38"/>
    </row>
    <row r="72" spans="1:3" x14ac:dyDescent="0.3">
      <c r="A72" s="46" t="s">
        <v>13</v>
      </c>
      <c r="B72" s="46"/>
      <c r="C72" s="38"/>
    </row>
    <row r="73" spans="1:3" x14ac:dyDescent="0.3">
      <c r="A73" s="46" t="s">
        <v>37</v>
      </c>
      <c r="B73" s="46"/>
      <c r="C73" s="38"/>
    </row>
    <row r="74" spans="1:3" x14ac:dyDescent="0.3">
      <c r="B74" s="35"/>
    </row>
    <row r="98" spans="2:2" x14ac:dyDescent="0.3">
      <c r="B98" s="35"/>
    </row>
    <row r="99" spans="2:2" x14ac:dyDescent="0.3">
      <c r="B99" s="36"/>
    </row>
    <row r="100" spans="2:2" x14ac:dyDescent="0.3">
      <c r="B100" s="36"/>
    </row>
    <row r="101" spans="2:2" x14ac:dyDescent="0.3">
      <c r="B101" s="36"/>
    </row>
    <row r="102" spans="2:2" x14ac:dyDescent="0.3">
      <c r="B102" s="36"/>
    </row>
    <row r="103" spans="2:2" x14ac:dyDescent="0.3">
      <c r="B103" s="36"/>
    </row>
    <row r="104" spans="2:2" x14ac:dyDescent="0.3">
      <c r="B104" s="35"/>
    </row>
  </sheetData>
  <mergeCells count="16">
    <mergeCell ref="A1:C1"/>
    <mergeCell ref="A2:C2"/>
    <mergeCell ref="A5:C5"/>
    <mergeCell ref="B3:C3"/>
    <mergeCell ref="B4:C4"/>
    <mergeCell ref="A70:B70"/>
    <mergeCell ref="A71:B71"/>
    <mergeCell ref="A72:B72"/>
    <mergeCell ref="A73:B73"/>
    <mergeCell ref="A12:C12"/>
    <mergeCell ref="A10:C10"/>
    <mergeCell ref="A23:C23"/>
    <mergeCell ref="A8:C8"/>
    <mergeCell ref="A9:C9"/>
    <mergeCell ref="A68:B68"/>
    <mergeCell ref="A69:C69"/>
  </mergeCells>
  <printOptions horizontalCentered="1"/>
  <pageMargins left="0.98425196850393704" right="0.39370078740157483" top="0.59055118110236227" bottom="0.39370078740157483" header="0" footer="0"/>
  <pageSetup paperSize="9" scale="80" firstPageNumber="95" fitToHeight="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2024-12-12T09:42:28Z</dcterms:modified>
</cp:coreProperties>
</file>