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244"/>
  </bookViews>
  <sheets>
    <sheet name="Приложение № 4.1 МБ  (1492)" sheetId="1" r:id="rId1"/>
  </sheets>
  <definedNames>
    <definedName name="_xlnm.Print_Titles" localSheetId="0">'Приложение № 4.1 МБ  (1492)'!$8:$8</definedName>
    <definedName name="_xlnm.Print_Area" localSheetId="0">'Приложение № 4.1 МБ  (1492)'!$A$1:$K$49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G15" i="1"/>
  <c r="H15" i="1"/>
  <c r="I15" i="1"/>
  <c r="J15" i="1"/>
  <c r="E38" i="1" l="1"/>
  <c r="E39" i="1" l="1"/>
  <c r="H48" i="1" l="1"/>
  <c r="C38" i="1"/>
  <c r="C39" i="1"/>
  <c r="J28" i="1"/>
  <c r="I28" i="1"/>
  <c r="H28" i="1"/>
  <c r="G28" i="1"/>
  <c r="F28" i="1"/>
  <c r="E28" i="1"/>
  <c r="D28" i="1"/>
  <c r="C28" i="1"/>
  <c r="J16" i="1"/>
  <c r="I16" i="1"/>
  <c r="H16" i="1"/>
  <c r="G16" i="1"/>
  <c r="E16" i="1"/>
  <c r="F15" i="1"/>
  <c r="E15" i="1"/>
  <c r="C15" i="1"/>
  <c r="F14" i="1"/>
  <c r="C14" i="1"/>
  <c r="I12" i="1"/>
  <c r="H12" i="1"/>
  <c r="G12" i="1"/>
  <c r="F12" i="1"/>
  <c r="E12" i="1"/>
  <c r="C48" i="1" l="1"/>
  <c r="D16" i="1" l="1"/>
  <c r="C16" i="1"/>
  <c r="F16" i="1" l="1"/>
  <c r="D15" i="1"/>
  <c r="D14" i="1"/>
  <c r="C12" i="1" l="1"/>
  <c r="J13" i="1" l="1"/>
  <c r="I13" i="1"/>
  <c r="H13" i="1"/>
  <c r="G13" i="1"/>
  <c r="F13" i="1"/>
  <c r="E13" i="1"/>
  <c r="D13" i="1"/>
  <c r="C13" i="1"/>
  <c r="D12" i="1"/>
  <c r="J10" i="1" l="1"/>
  <c r="I10" i="1"/>
  <c r="H10" i="1"/>
  <c r="G10" i="1"/>
  <c r="F10" i="1"/>
  <c r="E10" i="1"/>
  <c r="D10" i="1"/>
  <c r="D9" i="1" l="1"/>
  <c r="E9" i="1"/>
  <c r="F9" i="1"/>
  <c r="G9" i="1"/>
  <c r="H9" i="1"/>
  <c r="I9" i="1"/>
  <c r="J9" i="1"/>
  <c r="D30" i="1"/>
  <c r="E30" i="1"/>
  <c r="F30" i="1"/>
  <c r="G30" i="1"/>
  <c r="H30" i="1"/>
  <c r="I30" i="1"/>
  <c r="J30" i="1"/>
  <c r="C30" i="1"/>
  <c r="C10" i="1" l="1"/>
  <c r="C9" i="1" s="1"/>
  <c r="D45" i="1" l="1"/>
  <c r="E45" i="1"/>
  <c r="F45" i="1"/>
  <c r="G45" i="1"/>
  <c r="H45" i="1"/>
  <c r="I45" i="1"/>
  <c r="J45" i="1"/>
  <c r="D27" i="1"/>
  <c r="E27" i="1"/>
  <c r="F27" i="1"/>
  <c r="G27" i="1"/>
  <c r="H27" i="1"/>
  <c r="I27" i="1"/>
  <c r="J27" i="1"/>
  <c r="D21" i="1"/>
  <c r="E21" i="1"/>
  <c r="F21" i="1"/>
  <c r="G21" i="1"/>
  <c r="H21" i="1"/>
  <c r="I21" i="1"/>
  <c r="J21" i="1"/>
  <c r="C45" i="1"/>
  <c r="C27" i="1"/>
  <c r="C21" i="1"/>
  <c r="K48" i="1"/>
  <c r="K46" i="1"/>
  <c r="K43" i="1"/>
  <c r="K41" i="1"/>
  <c r="K39" i="1"/>
  <c r="K38" i="1"/>
  <c r="K36" i="1"/>
  <c r="K35" i="1"/>
  <c r="K34" i="1"/>
  <c r="K33" i="1"/>
  <c r="K32" i="1"/>
  <c r="K28" i="1"/>
  <c r="K25" i="1"/>
  <c r="K24" i="1"/>
  <c r="K23" i="1"/>
  <c r="K22" i="1"/>
  <c r="K20" i="1"/>
  <c r="K18" i="1"/>
  <c r="K16" i="1"/>
  <c r="K15" i="1"/>
  <c r="K14" i="1"/>
  <c r="K13" i="1"/>
  <c r="K12" i="1"/>
  <c r="K11" i="1"/>
  <c r="K27" i="1" l="1"/>
  <c r="K45" i="1"/>
  <c r="K21" i="1"/>
  <c r="K10" i="1"/>
  <c r="K31" i="1"/>
  <c r="D49" i="1" l="1"/>
  <c r="I49" i="1"/>
  <c r="K30" i="1"/>
  <c r="J49" i="1"/>
  <c r="G49" i="1"/>
  <c r="H49" i="1"/>
  <c r="E49" i="1"/>
  <c r="C49" i="1"/>
  <c r="F49" i="1"/>
  <c r="K9" i="1"/>
  <c r="K49" i="1" l="1"/>
</calcChain>
</file>

<file path=xl/sharedStrings.xml><?xml version="1.0" encoding="utf-8"?>
<sst xmlns="http://schemas.openxmlformats.org/spreadsheetml/2006/main" count="48" uniqueCount="48">
  <si>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</si>
  <si>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</si>
  <si>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</si>
  <si>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</si>
  <si>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</si>
  <si>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</si>
  <si>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</si>
  <si>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</si>
  <si>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</si>
  <si>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</si>
  <si>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</si>
  <si>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</si>
  <si>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</si>
  <si>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</si>
  <si>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</si>
  <si>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</si>
  <si>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</si>
  <si>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</si>
  <si>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</si>
  <si>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</si>
  <si>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</si>
  <si>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</si>
  <si>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</si>
  <si>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</si>
  <si>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</si>
  <si>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</si>
  <si>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</si>
  <si>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</si>
  <si>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</si>
  <si>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</si>
  <si>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</si>
  <si>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</si>
  <si>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</si>
  <si>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</si>
  <si>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</si>
  <si>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</si>
  <si>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</si>
  <si>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</si>
  <si>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</si>
  <si>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</si>
  <si>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</si>
  <si>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</si>
  <si>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</si>
  <si>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</si>
  <si>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</si>
  <si>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Приложение № 4.1</t>
  </si>
  <si>
    <t>"О республиканском бюджете на 2024 год"</t>
  </si>
  <si>
    <t>Доходы местных бюджетов в разрезе основных видов налоговых, неналоговых и иных обязательных платежей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</si>
</sst>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wrapText="1"/>
    </xf>
    <xf numFmtId="3" fontId="4" fillId="4" borderId="6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3" fontId="4" fillId="2" borderId="3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3" fontId="4" fillId="4" borderId="3" xfId="0" applyNumberFormat="1" applyFont="1" applyFill="1" applyBorder="1" applyAlignment="1">
      <alignment horizontal="right" wrapText="1"/>
    </xf>
    <xf numFmtId="3" fontId="4" fillId="4" borderId="11" xfId="0" applyNumberFormat="1" applyFont="1" applyFill="1" applyBorder="1" applyAlignment="1">
      <alignment horizontal="right" wrapText="1"/>
    </xf>
    <xf numFmtId="3" fontId="4" fillId="4" borderId="12" xfId="0" applyNumberFormat="1" applyFont="1" applyFill="1" applyBorder="1" applyAlignment="1">
      <alignment horizontal="right" wrapText="1"/>
    </xf>
    <xf numFmtId="3" fontId="5" fillId="0" borderId="8" xfId="0" applyNumberFormat="1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right" wrapText="1"/>
    </xf>
    <xf numFmtId="0" fontId="4" fillId="4" borderId="1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</cellXfs>
  <cellStyles count="5">
    <cellStyle name="Обычный" xfId="0" builtinId="0"/>
    <cellStyle name="Обычный 3" xfId="1"/>
    <cellStyle name="Финансовый 2" xfId="4"/>
    <cellStyle name="Финансовый 3" xfId="2"/>
    <cellStyle name="Финансов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="80" zoomScaleNormal="80" zoomScaleSheetLayoutView="8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H1" sqref="H1:K5"/>
    </sheetView>
  </sheetViews>
  <sheetFormatPr defaultRowHeight="15.6" x14ac:dyDescent="0.3"/>
  <cols>
    <col min="1" max="1" width="10" style="2" bestFit="1" customWidth="1"/>
    <col min="2" max="2" width="45.6640625" style="1" customWidth="1"/>
    <col min="3" max="8" width="14.6640625" style="3" customWidth="1"/>
    <col min="9" max="9" width="15.6640625" style="3" customWidth="1"/>
    <col min="10" max="10" width="14.6640625" style="3" customWidth="1"/>
    <col min="11" max="11" width="15.6640625" style="3" customWidth="1"/>
    <col min="12" max="12" width="5" style="5" customWidth="1"/>
    <col min="13" max="80" width="9.109375" style="5"/>
    <col min="81" max="81" width="7.88671875" style="5" customWidth="1"/>
    <col min="82" max="82" width="62.6640625" style="5" customWidth="1"/>
    <col min="83" max="83" width="14.44140625" style="5" customWidth="1"/>
    <col min="84" max="84" width="13.6640625" style="5" customWidth="1"/>
    <col min="85" max="85" width="14.5546875" style="5" customWidth="1"/>
    <col min="86" max="86" width="14" style="5" customWidth="1"/>
    <col min="87" max="88" width="13.44140625" style="5" bestFit="1" customWidth="1"/>
    <col min="89" max="89" width="15.44140625" style="5" customWidth="1"/>
    <col min="90" max="90" width="13.44140625" style="5" bestFit="1" customWidth="1"/>
    <col min="91" max="91" width="14" style="5" customWidth="1"/>
    <col min="92" max="92" width="18.5546875" style="5" customWidth="1"/>
    <col min="93" max="93" width="8.109375" style="5" bestFit="1" customWidth="1"/>
    <col min="94" max="336" width="9.109375" style="5"/>
    <col min="337" max="337" width="7.88671875" style="5" customWidth="1"/>
    <col min="338" max="338" width="62.6640625" style="5" customWidth="1"/>
    <col min="339" max="339" width="14.44140625" style="5" customWidth="1"/>
    <col min="340" max="340" width="13.6640625" style="5" customWidth="1"/>
    <col min="341" max="341" width="14.5546875" style="5" customWidth="1"/>
    <col min="342" max="342" width="14" style="5" customWidth="1"/>
    <col min="343" max="344" width="13.44140625" style="5" bestFit="1" customWidth="1"/>
    <col min="345" max="345" width="15.44140625" style="5" customWidth="1"/>
    <col min="346" max="346" width="13.44140625" style="5" bestFit="1" customWidth="1"/>
    <col min="347" max="347" width="14" style="5" customWidth="1"/>
    <col min="348" max="348" width="18.5546875" style="5" customWidth="1"/>
    <col min="349" max="349" width="8.109375" style="5" bestFit="1" customWidth="1"/>
    <col min="350" max="592" width="9.109375" style="5"/>
    <col min="593" max="593" width="7.88671875" style="5" customWidth="1"/>
    <col min="594" max="594" width="62.6640625" style="5" customWidth="1"/>
    <col min="595" max="595" width="14.44140625" style="5" customWidth="1"/>
    <col min="596" max="596" width="13.6640625" style="5" customWidth="1"/>
    <col min="597" max="597" width="14.5546875" style="5" customWidth="1"/>
    <col min="598" max="598" width="14" style="5" customWidth="1"/>
    <col min="599" max="600" width="13.44140625" style="5" bestFit="1" customWidth="1"/>
    <col min="601" max="601" width="15.44140625" style="5" customWidth="1"/>
    <col min="602" max="602" width="13.44140625" style="5" bestFit="1" customWidth="1"/>
    <col min="603" max="603" width="14" style="5" customWidth="1"/>
    <col min="604" max="604" width="18.5546875" style="5" customWidth="1"/>
    <col min="605" max="605" width="8.109375" style="5" bestFit="1" customWidth="1"/>
    <col min="606" max="848" width="9.109375" style="5"/>
    <col min="849" max="849" width="7.88671875" style="5" customWidth="1"/>
    <col min="850" max="850" width="62.6640625" style="5" customWidth="1"/>
    <col min="851" max="851" width="14.44140625" style="5" customWidth="1"/>
    <col min="852" max="852" width="13.6640625" style="5" customWidth="1"/>
    <col min="853" max="853" width="14.5546875" style="5" customWidth="1"/>
    <col min="854" max="854" width="14" style="5" customWidth="1"/>
    <col min="855" max="856" width="13.44140625" style="5" bestFit="1" customWidth="1"/>
    <col min="857" max="857" width="15.44140625" style="5" customWidth="1"/>
    <col min="858" max="858" width="13.44140625" style="5" bestFit="1" customWidth="1"/>
    <col min="859" max="859" width="14" style="5" customWidth="1"/>
    <col min="860" max="860" width="18.5546875" style="5" customWidth="1"/>
    <col min="861" max="861" width="8.109375" style="5" bestFit="1" customWidth="1"/>
    <col min="862" max="1104" width="9.109375" style="5"/>
    <col min="1105" max="1105" width="7.88671875" style="5" customWidth="1"/>
    <col min="1106" max="1106" width="62.6640625" style="5" customWidth="1"/>
    <col min="1107" max="1107" width="14.44140625" style="5" customWidth="1"/>
    <col min="1108" max="1108" width="13.6640625" style="5" customWidth="1"/>
    <col min="1109" max="1109" width="14.5546875" style="5" customWidth="1"/>
    <col min="1110" max="1110" width="14" style="5" customWidth="1"/>
    <col min="1111" max="1112" width="13.44140625" style="5" bestFit="1" customWidth="1"/>
    <col min="1113" max="1113" width="15.44140625" style="5" customWidth="1"/>
    <col min="1114" max="1114" width="13.44140625" style="5" bestFit="1" customWidth="1"/>
    <col min="1115" max="1115" width="14" style="5" customWidth="1"/>
    <col min="1116" max="1116" width="18.5546875" style="5" customWidth="1"/>
    <col min="1117" max="1117" width="8.109375" style="5" bestFit="1" customWidth="1"/>
    <col min="1118" max="1360" width="9.109375" style="5"/>
    <col min="1361" max="1361" width="7.88671875" style="5" customWidth="1"/>
    <col min="1362" max="1362" width="62.6640625" style="5" customWidth="1"/>
    <col min="1363" max="1363" width="14.44140625" style="5" customWidth="1"/>
    <col min="1364" max="1364" width="13.6640625" style="5" customWidth="1"/>
    <col min="1365" max="1365" width="14.5546875" style="5" customWidth="1"/>
    <col min="1366" max="1366" width="14" style="5" customWidth="1"/>
    <col min="1367" max="1368" width="13.44140625" style="5" bestFit="1" customWidth="1"/>
    <col min="1369" max="1369" width="15.44140625" style="5" customWidth="1"/>
    <col min="1370" max="1370" width="13.44140625" style="5" bestFit="1" customWidth="1"/>
    <col min="1371" max="1371" width="14" style="5" customWidth="1"/>
    <col min="1372" max="1372" width="18.5546875" style="5" customWidth="1"/>
    <col min="1373" max="1373" width="8.109375" style="5" bestFit="1" customWidth="1"/>
    <col min="1374" max="1616" width="9.109375" style="5"/>
    <col min="1617" max="1617" width="7.88671875" style="5" customWidth="1"/>
    <col min="1618" max="1618" width="62.6640625" style="5" customWidth="1"/>
    <col min="1619" max="1619" width="14.44140625" style="5" customWidth="1"/>
    <col min="1620" max="1620" width="13.6640625" style="5" customWidth="1"/>
    <col min="1621" max="1621" width="14.5546875" style="5" customWidth="1"/>
    <col min="1622" max="1622" width="14" style="5" customWidth="1"/>
    <col min="1623" max="1624" width="13.44140625" style="5" bestFit="1" customWidth="1"/>
    <col min="1625" max="1625" width="15.44140625" style="5" customWidth="1"/>
    <col min="1626" max="1626" width="13.44140625" style="5" bestFit="1" customWidth="1"/>
    <col min="1627" max="1627" width="14" style="5" customWidth="1"/>
    <col min="1628" max="1628" width="18.5546875" style="5" customWidth="1"/>
    <col min="1629" max="1629" width="8.109375" style="5" bestFit="1" customWidth="1"/>
    <col min="1630" max="1872" width="9.109375" style="5"/>
    <col min="1873" max="1873" width="7.88671875" style="5" customWidth="1"/>
    <col min="1874" max="1874" width="62.6640625" style="5" customWidth="1"/>
    <col min="1875" max="1875" width="14.44140625" style="5" customWidth="1"/>
    <col min="1876" max="1876" width="13.6640625" style="5" customWidth="1"/>
    <col min="1877" max="1877" width="14.5546875" style="5" customWidth="1"/>
    <col min="1878" max="1878" width="14" style="5" customWidth="1"/>
    <col min="1879" max="1880" width="13.44140625" style="5" bestFit="1" customWidth="1"/>
    <col min="1881" max="1881" width="15.44140625" style="5" customWidth="1"/>
    <col min="1882" max="1882" width="13.44140625" style="5" bestFit="1" customWidth="1"/>
    <col min="1883" max="1883" width="14" style="5" customWidth="1"/>
    <col min="1884" max="1884" width="18.5546875" style="5" customWidth="1"/>
    <col min="1885" max="1885" width="8.109375" style="5" bestFit="1" customWidth="1"/>
    <col min="1886" max="2128" width="9.109375" style="5"/>
    <col min="2129" max="2129" width="7.88671875" style="5" customWidth="1"/>
    <col min="2130" max="2130" width="62.6640625" style="5" customWidth="1"/>
    <col min="2131" max="2131" width="14.44140625" style="5" customWidth="1"/>
    <col min="2132" max="2132" width="13.6640625" style="5" customWidth="1"/>
    <col min="2133" max="2133" width="14.5546875" style="5" customWidth="1"/>
    <col min="2134" max="2134" width="14" style="5" customWidth="1"/>
    <col min="2135" max="2136" width="13.44140625" style="5" bestFit="1" customWidth="1"/>
    <col min="2137" max="2137" width="15.44140625" style="5" customWidth="1"/>
    <col min="2138" max="2138" width="13.44140625" style="5" bestFit="1" customWidth="1"/>
    <col min="2139" max="2139" width="14" style="5" customWidth="1"/>
    <col min="2140" max="2140" width="18.5546875" style="5" customWidth="1"/>
    <col min="2141" max="2141" width="8.109375" style="5" bestFit="1" customWidth="1"/>
    <col min="2142" max="2384" width="9.109375" style="5"/>
    <col min="2385" max="2385" width="7.88671875" style="5" customWidth="1"/>
    <col min="2386" max="2386" width="62.6640625" style="5" customWidth="1"/>
    <col min="2387" max="2387" width="14.44140625" style="5" customWidth="1"/>
    <col min="2388" max="2388" width="13.6640625" style="5" customWidth="1"/>
    <col min="2389" max="2389" width="14.5546875" style="5" customWidth="1"/>
    <col min="2390" max="2390" width="14" style="5" customWidth="1"/>
    <col min="2391" max="2392" width="13.44140625" style="5" bestFit="1" customWidth="1"/>
    <col min="2393" max="2393" width="15.44140625" style="5" customWidth="1"/>
    <col min="2394" max="2394" width="13.44140625" style="5" bestFit="1" customWidth="1"/>
    <col min="2395" max="2395" width="14" style="5" customWidth="1"/>
    <col min="2396" max="2396" width="18.5546875" style="5" customWidth="1"/>
    <col min="2397" max="2397" width="8.109375" style="5" bestFit="1" customWidth="1"/>
    <col min="2398" max="2640" width="9.109375" style="5"/>
    <col min="2641" max="2641" width="7.88671875" style="5" customWidth="1"/>
    <col min="2642" max="2642" width="62.6640625" style="5" customWidth="1"/>
    <col min="2643" max="2643" width="14.44140625" style="5" customWidth="1"/>
    <col min="2644" max="2644" width="13.6640625" style="5" customWidth="1"/>
    <col min="2645" max="2645" width="14.5546875" style="5" customWidth="1"/>
    <col min="2646" max="2646" width="14" style="5" customWidth="1"/>
    <col min="2647" max="2648" width="13.44140625" style="5" bestFit="1" customWidth="1"/>
    <col min="2649" max="2649" width="15.44140625" style="5" customWidth="1"/>
    <col min="2650" max="2650" width="13.44140625" style="5" bestFit="1" customWidth="1"/>
    <col min="2651" max="2651" width="14" style="5" customWidth="1"/>
    <col min="2652" max="2652" width="18.5546875" style="5" customWidth="1"/>
    <col min="2653" max="2653" width="8.109375" style="5" bestFit="1" customWidth="1"/>
    <col min="2654" max="2896" width="9.109375" style="5"/>
    <col min="2897" max="2897" width="7.88671875" style="5" customWidth="1"/>
    <col min="2898" max="2898" width="62.6640625" style="5" customWidth="1"/>
    <col min="2899" max="2899" width="14.44140625" style="5" customWidth="1"/>
    <col min="2900" max="2900" width="13.6640625" style="5" customWidth="1"/>
    <col min="2901" max="2901" width="14.5546875" style="5" customWidth="1"/>
    <col min="2902" max="2902" width="14" style="5" customWidth="1"/>
    <col min="2903" max="2904" width="13.44140625" style="5" bestFit="1" customWidth="1"/>
    <col min="2905" max="2905" width="15.44140625" style="5" customWidth="1"/>
    <col min="2906" max="2906" width="13.44140625" style="5" bestFit="1" customWidth="1"/>
    <col min="2907" max="2907" width="14" style="5" customWidth="1"/>
    <col min="2908" max="2908" width="18.5546875" style="5" customWidth="1"/>
    <col min="2909" max="2909" width="8.109375" style="5" bestFit="1" customWidth="1"/>
    <col min="2910" max="3152" width="9.109375" style="5"/>
    <col min="3153" max="3153" width="7.88671875" style="5" customWidth="1"/>
    <col min="3154" max="3154" width="62.6640625" style="5" customWidth="1"/>
    <col min="3155" max="3155" width="14.44140625" style="5" customWidth="1"/>
    <col min="3156" max="3156" width="13.6640625" style="5" customWidth="1"/>
    <col min="3157" max="3157" width="14.5546875" style="5" customWidth="1"/>
    <col min="3158" max="3158" width="14" style="5" customWidth="1"/>
    <col min="3159" max="3160" width="13.44140625" style="5" bestFit="1" customWidth="1"/>
    <col min="3161" max="3161" width="15.44140625" style="5" customWidth="1"/>
    <col min="3162" max="3162" width="13.44140625" style="5" bestFit="1" customWidth="1"/>
    <col min="3163" max="3163" width="14" style="5" customWidth="1"/>
    <col min="3164" max="3164" width="18.5546875" style="5" customWidth="1"/>
    <col min="3165" max="3165" width="8.109375" style="5" bestFit="1" customWidth="1"/>
    <col min="3166" max="3408" width="9.109375" style="5"/>
    <col min="3409" max="3409" width="7.88671875" style="5" customWidth="1"/>
    <col min="3410" max="3410" width="62.6640625" style="5" customWidth="1"/>
    <col min="3411" max="3411" width="14.44140625" style="5" customWidth="1"/>
    <col min="3412" max="3412" width="13.6640625" style="5" customWidth="1"/>
    <col min="3413" max="3413" width="14.5546875" style="5" customWidth="1"/>
    <col min="3414" max="3414" width="14" style="5" customWidth="1"/>
    <col min="3415" max="3416" width="13.44140625" style="5" bestFit="1" customWidth="1"/>
    <col min="3417" max="3417" width="15.44140625" style="5" customWidth="1"/>
    <col min="3418" max="3418" width="13.44140625" style="5" bestFit="1" customWidth="1"/>
    <col min="3419" max="3419" width="14" style="5" customWidth="1"/>
    <col min="3420" max="3420" width="18.5546875" style="5" customWidth="1"/>
    <col min="3421" max="3421" width="8.109375" style="5" bestFit="1" customWidth="1"/>
    <col min="3422" max="3664" width="9.109375" style="5"/>
    <col min="3665" max="3665" width="7.88671875" style="5" customWidth="1"/>
    <col min="3666" max="3666" width="62.6640625" style="5" customWidth="1"/>
    <col min="3667" max="3667" width="14.44140625" style="5" customWidth="1"/>
    <col min="3668" max="3668" width="13.6640625" style="5" customWidth="1"/>
    <col min="3669" max="3669" width="14.5546875" style="5" customWidth="1"/>
    <col min="3670" max="3670" width="14" style="5" customWidth="1"/>
    <col min="3671" max="3672" width="13.44140625" style="5" bestFit="1" customWidth="1"/>
    <col min="3673" max="3673" width="15.44140625" style="5" customWidth="1"/>
    <col min="3674" max="3674" width="13.44140625" style="5" bestFit="1" customWidth="1"/>
    <col min="3675" max="3675" width="14" style="5" customWidth="1"/>
    <col min="3676" max="3676" width="18.5546875" style="5" customWidth="1"/>
    <col min="3677" max="3677" width="8.109375" style="5" bestFit="1" customWidth="1"/>
    <col min="3678" max="3920" width="9.109375" style="5"/>
    <col min="3921" max="3921" width="7.88671875" style="5" customWidth="1"/>
    <col min="3922" max="3922" width="62.6640625" style="5" customWidth="1"/>
    <col min="3923" max="3923" width="14.44140625" style="5" customWidth="1"/>
    <col min="3924" max="3924" width="13.6640625" style="5" customWidth="1"/>
    <col min="3925" max="3925" width="14.5546875" style="5" customWidth="1"/>
    <col min="3926" max="3926" width="14" style="5" customWidth="1"/>
    <col min="3927" max="3928" width="13.44140625" style="5" bestFit="1" customWidth="1"/>
    <col min="3929" max="3929" width="15.44140625" style="5" customWidth="1"/>
    <col min="3930" max="3930" width="13.44140625" style="5" bestFit="1" customWidth="1"/>
    <col min="3931" max="3931" width="14" style="5" customWidth="1"/>
    <col min="3932" max="3932" width="18.5546875" style="5" customWidth="1"/>
    <col min="3933" max="3933" width="8.109375" style="5" bestFit="1" customWidth="1"/>
    <col min="3934" max="4176" width="9.109375" style="5"/>
    <col min="4177" max="4177" width="7.88671875" style="5" customWidth="1"/>
    <col min="4178" max="4178" width="62.6640625" style="5" customWidth="1"/>
    <col min="4179" max="4179" width="14.44140625" style="5" customWidth="1"/>
    <col min="4180" max="4180" width="13.6640625" style="5" customWidth="1"/>
    <col min="4181" max="4181" width="14.5546875" style="5" customWidth="1"/>
    <col min="4182" max="4182" width="14" style="5" customWidth="1"/>
    <col min="4183" max="4184" width="13.44140625" style="5" bestFit="1" customWidth="1"/>
    <col min="4185" max="4185" width="15.44140625" style="5" customWidth="1"/>
    <col min="4186" max="4186" width="13.44140625" style="5" bestFit="1" customWidth="1"/>
    <col min="4187" max="4187" width="14" style="5" customWidth="1"/>
    <col min="4188" max="4188" width="18.5546875" style="5" customWidth="1"/>
    <col min="4189" max="4189" width="8.109375" style="5" bestFit="1" customWidth="1"/>
    <col min="4190" max="4432" width="9.109375" style="5"/>
    <col min="4433" max="4433" width="7.88671875" style="5" customWidth="1"/>
    <col min="4434" max="4434" width="62.6640625" style="5" customWidth="1"/>
    <col min="4435" max="4435" width="14.44140625" style="5" customWidth="1"/>
    <col min="4436" max="4436" width="13.6640625" style="5" customWidth="1"/>
    <col min="4437" max="4437" width="14.5546875" style="5" customWidth="1"/>
    <col min="4438" max="4438" width="14" style="5" customWidth="1"/>
    <col min="4439" max="4440" width="13.44140625" style="5" bestFit="1" customWidth="1"/>
    <col min="4441" max="4441" width="15.44140625" style="5" customWidth="1"/>
    <col min="4442" max="4442" width="13.44140625" style="5" bestFit="1" customWidth="1"/>
    <col min="4443" max="4443" width="14" style="5" customWidth="1"/>
    <col min="4444" max="4444" width="18.5546875" style="5" customWidth="1"/>
    <col min="4445" max="4445" width="8.109375" style="5" bestFit="1" customWidth="1"/>
    <col min="4446" max="4688" width="9.109375" style="5"/>
    <col min="4689" max="4689" width="7.88671875" style="5" customWidth="1"/>
    <col min="4690" max="4690" width="62.6640625" style="5" customWidth="1"/>
    <col min="4691" max="4691" width="14.44140625" style="5" customWidth="1"/>
    <col min="4692" max="4692" width="13.6640625" style="5" customWidth="1"/>
    <col min="4693" max="4693" width="14.5546875" style="5" customWidth="1"/>
    <col min="4694" max="4694" width="14" style="5" customWidth="1"/>
    <col min="4695" max="4696" width="13.44140625" style="5" bestFit="1" customWidth="1"/>
    <col min="4697" max="4697" width="15.44140625" style="5" customWidth="1"/>
    <col min="4698" max="4698" width="13.44140625" style="5" bestFit="1" customWidth="1"/>
    <col min="4699" max="4699" width="14" style="5" customWidth="1"/>
    <col min="4700" max="4700" width="18.5546875" style="5" customWidth="1"/>
    <col min="4701" max="4701" width="8.109375" style="5" bestFit="1" customWidth="1"/>
    <col min="4702" max="4944" width="9.109375" style="5"/>
    <col min="4945" max="4945" width="7.88671875" style="5" customWidth="1"/>
    <col min="4946" max="4946" width="62.6640625" style="5" customWidth="1"/>
    <col min="4947" max="4947" width="14.44140625" style="5" customWidth="1"/>
    <col min="4948" max="4948" width="13.6640625" style="5" customWidth="1"/>
    <col min="4949" max="4949" width="14.5546875" style="5" customWidth="1"/>
    <col min="4950" max="4950" width="14" style="5" customWidth="1"/>
    <col min="4951" max="4952" width="13.44140625" style="5" bestFit="1" customWidth="1"/>
    <col min="4953" max="4953" width="15.44140625" style="5" customWidth="1"/>
    <col min="4954" max="4954" width="13.44140625" style="5" bestFit="1" customWidth="1"/>
    <col min="4955" max="4955" width="14" style="5" customWidth="1"/>
    <col min="4956" max="4956" width="18.5546875" style="5" customWidth="1"/>
    <col min="4957" max="4957" width="8.109375" style="5" bestFit="1" customWidth="1"/>
    <col min="4958" max="5200" width="9.109375" style="5"/>
    <col min="5201" max="5201" width="7.88671875" style="5" customWidth="1"/>
    <col min="5202" max="5202" width="62.6640625" style="5" customWidth="1"/>
    <col min="5203" max="5203" width="14.44140625" style="5" customWidth="1"/>
    <col min="5204" max="5204" width="13.6640625" style="5" customWidth="1"/>
    <col min="5205" max="5205" width="14.5546875" style="5" customWidth="1"/>
    <col min="5206" max="5206" width="14" style="5" customWidth="1"/>
    <col min="5207" max="5208" width="13.44140625" style="5" bestFit="1" customWidth="1"/>
    <col min="5209" max="5209" width="15.44140625" style="5" customWidth="1"/>
    <col min="5210" max="5210" width="13.44140625" style="5" bestFit="1" customWidth="1"/>
    <col min="5211" max="5211" width="14" style="5" customWidth="1"/>
    <col min="5212" max="5212" width="18.5546875" style="5" customWidth="1"/>
    <col min="5213" max="5213" width="8.109375" style="5" bestFit="1" customWidth="1"/>
    <col min="5214" max="5456" width="9.109375" style="5"/>
    <col min="5457" max="5457" width="7.88671875" style="5" customWidth="1"/>
    <col min="5458" max="5458" width="62.6640625" style="5" customWidth="1"/>
    <col min="5459" max="5459" width="14.44140625" style="5" customWidth="1"/>
    <col min="5460" max="5460" width="13.6640625" style="5" customWidth="1"/>
    <col min="5461" max="5461" width="14.5546875" style="5" customWidth="1"/>
    <col min="5462" max="5462" width="14" style="5" customWidth="1"/>
    <col min="5463" max="5464" width="13.44140625" style="5" bestFit="1" customWidth="1"/>
    <col min="5465" max="5465" width="15.44140625" style="5" customWidth="1"/>
    <col min="5466" max="5466" width="13.44140625" style="5" bestFit="1" customWidth="1"/>
    <col min="5467" max="5467" width="14" style="5" customWidth="1"/>
    <col min="5468" max="5468" width="18.5546875" style="5" customWidth="1"/>
    <col min="5469" max="5469" width="8.109375" style="5" bestFit="1" customWidth="1"/>
    <col min="5470" max="5712" width="9.109375" style="5"/>
    <col min="5713" max="5713" width="7.88671875" style="5" customWidth="1"/>
    <col min="5714" max="5714" width="62.6640625" style="5" customWidth="1"/>
    <col min="5715" max="5715" width="14.44140625" style="5" customWidth="1"/>
    <col min="5716" max="5716" width="13.6640625" style="5" customWidth="1"/>
    <col min="5717" max="5717" width="14.5546875" style="5" customWidth="1"/>
    <col min="5718" max="5718" width="14" style="5" customWidth="1"/>
    <col min="5719" max="5720" width="13.44140625" style="5" bestFit="1" customWidth="1"/>
    <col min="5721" max="5721" width="15.44140625" style="5" customWidth="1"/>
    <col min="5722" max="5722" width="13.44140625" style="5" bestFit="1" customWidth="1"/>
    <col min="5723" max="5723" width="14" style="5" customWidth="1"/>
    <col min="5724" max="5724" width="18.5546875" style="5" customWidth="1"/>
    <col min="5725" max="5725" width="8.109375" style="5" bestFit="1" customWidth="1"/>
    <col min="5726" max="5968" width="9.109375" style="5"/>
    <col min="5969" max="5969" width="7.88671875" style="5" customWidth="1"/>
    <col min="5970" max="5970" width="62.6640625" style="5" customWidth="1"/>
    <col min="5971" max="5971" width="14.44140625" style="5" customWidth="1"/>
    <col min="5972" max="5972" width="13.6640625" style="5" customWidth="1"/>
    <col min="5973" max="5973" width="14.5546875" style="5" customWidth="1"/>
    <col min="5974" max="5974" width="14" style="5" customWidth="1"/>
    <col min="5975" max="5976" width="13.44140625" style="5" bestFit="1" customWidth="1"/>
    <col min="5977" max="5977" width="15.44140625" style="5" customWidth="1"/>
    <col min="5978" max="5978" width="13.44140625" style="5" bestFit="1" customWidth="1"/>
    <col min="5979" max="5979" width="14" style="5" customWidth="1"/>
    <col min="5980" max="5980" width="18.5546875" style="5" customWidth="1"/>
    <col min="5981" max="5981" width="8.109375" style="5" bestFit="1" customWidth="1"/>
    <col min="5982" max="6224" width="9.109375" style="5"/>
    <col min="6225" max="6225" width="7.88671875" style="5" customWidth="1"/>
    <col min="6226" max="6226" width="62.6640625" style="5" customWidth="1"/>
    <col min="6227" max="6227" width="14.44140625" style="5" customWidth="1"/>
    <col min="6228" max="6228" width="13.6640625" style="5" customWidth="1"/>
    <col min="6229" max="6229" width="14.5546875" style="5" customWidth="1"/>
    <col min="6230" max="6230" width="14" style="5" customWidth="1"/>
    <col min="6231" max="6232" width="13.44140625" style="5" bestFit="1" customWidth="1"/>
    <col min="6233" max="6233" width="15.44140625" style="5" customWidth="1"/>
    <col min="6234" max="6234" width="13.44140625" style="5" bestFit="1" customWidth="1"/>
    <col min="6235" max="6235" width="14" style="5" customWidth="1"/>
    <col min="6236" max="6236" width="18.5546875" style="5" customWidth="1"/>
    <col min="6237" max="6237" width="8.109375" style="5" bestFit="1" customWidth="1"/>
    <col min="6238" max="6480" width="9.109375" style="5"/>
    <col min="6481" max="6481" width="7.88671875" style="5" customWidth="1"/>
    <col min="6482" max="6482" width="62.6640625" style="5" customWidth="1"/>
    <col min="6483" max="6483" width="14.44140625" style="5" customWidth="1"/>
    <col min="6484" max="6484" width="13.6640625" style="5" customWidth="1"/>
    <col min="6485" max="6485" width="14.5546875" style="5" customWidth="1"/>
    <col min="6486" max="6486" width="14" style="5" customWidth="1"/>
    <col min="6487" max="6488" width="13.44140625" style="5" bestFit="1" customWidth="1"/>
    <col min="6489" max="6489" width="15.44140625" style="5" customWidth="1"/>
    <col min="6490" max="6490" width="13.44140625" style="5" bestFit="1" customWidth="1"/>
    <col min="6491" max="6491" width="14" style="5" customWidth="1"/>
    <col min="6492" max="6492" width="18.5546875" style="5" customWidth="1"/>
    <col min="6493" max="6493" width="8.109375" style="5" bestFit="1" customWidth="1"/>
    <col min="6494" max="6736" width="9.109375" style="5"/>
    <col min="6737" max="6737" width="7.88671875" style="5" customWidth="1"/>
    <col min="6738" max="6738" width="62.6640625" style="5" customWidth="1"/>
    <col min="6739" max="6739" width="14.44140625" style="5" customWidth="1"/>
    <col min="6740" max="6740" width="13.6640625" style="5" customWidth="1"/>
    <col min="6741" max="6741" width="14.5546875" style="5" customWidth="1"/>
    <col min="6742" max="6742" width="14" style="5" customWidth="1"/>
    <col min="6743" max="6744" width="13.44140625" style="5" bestFit="1" customWidth="1"/>
    <col min="6745" max="6745" width="15.44140625" style="5" customWidth="1"/>
    <col min="6746" max="6746" width="13.44140625" style="5" bestFit="1" customWidth="1"/>
    <col min="6747" max="6747" width="14" style="5" customWidth="1"/>
    <col min="6748" max="6748" width="18.5546875" style="5" customWidth="1"/>
    <col min="6749" max="6749" width="8.109375" style="5" bestFit="1" customWidth="1"/>
    <col min="6750" max="6992" width="9.109375" style="5"/>
    <col min="6993" max="6993" width="7.88671875" style="5" customWidth="1"/>
    <col min="6994" max="6994" width="62.6640625" style="5" customWidth="1"/>
    <col min="6995" max="6995" width="14.44140625" style="5" customWidth="1"/>
    <col min="6996" max="6996" width="13.6640625" style="5" customWidth="1"/>
    <col min="6997" max="6997" width="14.5546875" style="5" customWidth="1"/>
    <col min="6998" max="6998" width="14" style="5" customWidth="1"/>
    <col min="6999" max="7000" width="13.44140625" style="5" bestFit="1" customWidth="1"/>
    <col min="7001" max="7001" width="15.44140625" style="5" customWidth="1"/>
    <col min="7002" max="7002" width="13.44140625" style="5" bestFit="1" customWidth="1"/>
    <col min="7003" max="7003" width="14" style="5" customWidth="1"/>
    <col min="7004" max="7004" width="18.5546875" style="5" customWidth="1"/>
    <col min="7005" max="7005" width="8.109375" style="5" bestFit="1" customWidth="1"/>
    <col min="7006" max="7248" width="9.109375" style="5"/>
    <col min="7249" max="7249" width="7.88671875" style="5" customWidth="1"/>
    <col min="7250" max="7250" width="62.6640625" style="5" customWidth="1"/>
    <col min="7251" max="7251" width="14.44140625" style="5" customWidth="1"/>
    <col min="7252" max="7252" width="13.6640625" style="5" customWidth="1"/>
    <col min="7253" max="7253" width="14.5546875" style="5" customWidth="1"/>
    <col min="7254" max="7254" width="14" style="5" customWidth="1"/>
    <col min="7255" max="7256" width="13.44140625" style="5" bestFit="1" customWidth="1"/>
    <col min="7257" max="7257" width="15.44140625" style="5" customWidth="1"/>
    <col min="7258" max="7258" width="13.44140625" style="5" bestFit="1" customWidth="1"/>
    <col min="7259" max="7259" width="14" style="5" customWidth="1"/>
    <col min="7260" max="7260" width="18.5546875" style="5" customWidth="1"/>
    <col min="7261" max="7261" width="8.109375" style="5" bestFit="1" customWidth="1"/>
    <col min="7262" max="7504" width="9.109375" style="5"/>
    <col min="7505" max="7505" width="7.88671875" style="5" customWidth="1"/>
    <col min="7506" max="7506" width="62.6640625" style="5" customWidth="1"/>
    <col min="7507" max="7507" width="14.44140625" style="5" customWidth="1"/>
    <col min="7508" max="7508" width="13.6640625" style="5" customWidth="1"/>
    <col min="7509" max="7509" width="14.5546875" style="5" customWidth="1"/>
    <col min="7510" max="7510" width="14" style="5" customWidth="1"/>
    <col min="7511" max="7512" width="13.44140625" style="5" bestFit="1" customWidth="1"/>
    <col min="7513" max="7513" width="15.44140625" style="5" customWidth="1"/>
    <col min="7514" max="7514" width="13.44140625" style="5" bestFit="1" customWidth="1"/>
    <col min="7515" max="7515" width="14" style="5" customWidth="1"/>
    <col min="7516" max="7516" width="18.5546875" style="5" customWidth="1"/>
    <col min="7517" max="7517" width="8.109375" style="5" bestFit="1" customWidth="1"/>
    <col min="7518" max="7760" width="9.109375" style="5"/>
    <col min="7761" max="7761" width="7.88671875" style="5" customWidth="1"/>
    <col min="7762" max="7762" width="62.6640625" style="5" customWidth="1"/>
    <col min="7763" max="7763" width="14.44140625" style="5" customWidth="1"/>
    <col min="7764" max="7764" width="13.6640625" style="5" customWidth="1"/>
    <col min="7765" max="7765" width="14.5546875" style="5" customWidth="1"/>
    <col min="7766" max="7766" width="14" style="5" customWidth="1"/>
    <col min="7767" max="7768" width="13.44140625" style="5" bestFit="1" customWidth="1"/>
    <col min="7769" max="7769" width="15.44140625" style="5" customWidth="1"/>
    <col min="7770" max="7770" width="13.44140625" style="5" bestFit="1" customWidth="1"/>
    <col min="7771" max="7771" width="14" style="5" customWidth="1"/>
    <col min="7772" max="7772" width="18.5546875" style="5" customWidth="1"/>
    <col min="7773" max="7773" width="8.109375" style="5" bestFit="1" customWidth="1"/>
    <col min="7774" max="8016" width="9.109375" style="5"/>
    <col min="8017" max="8017" width="7.88671875" style="5" customWidth="1"/>
    <col min="8018" max="8018" width="62.6640625" style="5" customWidth="1"/>
    <col min="8019" max="8019" width="14.44140625" style="5" customWidth="1"/>
    <col min="8020" max="8020" width="13.6640625" style="5" customWidth="1"/>
    <col min="8021" max="8021" width="14.5546875" style="5" customWidth="1"/>
    <col min="8022" max="8022" width="14" style="5" customWidth="1"/>
    <col min="8023" max="8024" width="13.44140625" style="5" bestFit="1" customWidth="1"/>
    <col min="8025" max="8025" width="15.44140625" style="5" customWidth="1"/>
    <col min="8026" max="8026" width="13.44140625" style="5" bestFit="1" customWidth="1"/>
    <col min="8027" max="8027" width="14" style="5" customWidth="1"/>
    <col min="8028" max="8028" width="18.5546875" style="5" customWidth="1"/>
    <col min="8029" max="8029" width="8.109375" style="5" bestFit="1" customWidth="1"/>
    <col min="8030" max="8272" width="9.109375" style="5"/>
    <col min="8273" max="8273" width="7.88671875" style="5" customWidth="1"/>
    <col min="8274" max="8274" width="62.6640625" style="5" customWidth="1"/>
    <col min="8275" max="8275" width="14.44140625" style="5" customWidth="1"/>
    <col min="8276" max="8276" width="13.6640625" style="5" customWidth="1"/>
    <col min="8277" max="8277" width="14.5546875" style="5" customWidth="1"/>
    <col min="8278" max="8278" width="14" style="5" customWidth="1"/>
    <col min="8279" max="8280" width="13.44140625" style="5" bestFit="1" customWidth="1"/>
    <col min="8281" max="8281" width="15.44140625" style="5" customWidth="1"/>
    <col min="8282" max="8282" width="13.44140625" style="5" bestFit="1" customWidth="1"/>
    <col min="8283" max="8283" width="14" style="5" customWidth="1"/>
    <col min="8284" max="8284" width="18.5546875" style="5" customWidth="1"/>
    <col min="8285" max="8285" width="8.109375" style="5" bestFit="1" customWidth="1"/>
    <col min="8286" max="8528" width="9.109375" style="5"/>
    <col min="8529" max="8529" width="7.88671875" style="5" customWidth="1"/>
    <col min="8530" max="8530" width="62.6640625" style="5" customWidth="1"/>
    <col min="8531" max="8531" width="14.44140625" style="5" customWidth="1"/>
    <col min="8532" max="8532" width="13.6640625" style="5" customWidth="1"/>
    <col min="8533" max="8533" width="14.5546875" style="5" customWidth="1"/>
    <col min="8534" max="8534" width="14" style="5" customWidth="1"/>
    <col min="8535" max="8536" width="13.44140625" style="5" bestFit="1" customWidth="1"/>
    <col min="8537" max="8537" width="15.44140625" style="5" customWidth="1"/>
    <col min="8538" max="8538" width="13.44140625" style="5" bestFit="1" customWidth="1"/>
    <col min="8539" max="8539" width="14" style="5" customWidth="1"/>
    <col min="8540" max="8540" width="18.5546875" style="5" customWidth="1"/>
    <col min="8541" max="8541" width="8.109375" style="5" bestFit="1" customWidth="1"/>
    <col min="8542" max="8784" width="9.109375" style="5"/>
    <col min="8785" max="8785" width="7.88671875" style="5" customWidth="1"/>
    <col min="8786" max="8786" width="62.6640625" style="5" customWidth="1"/>
    <col min="8787" max="8787" width="14.44140625" style="5" customWidth="1"/>
    <col min="8788" max="8788" width="13.6640625" style="5" customWidth="1"/>
    <col min="8789" max="8789" width="14.5546875" style="5" customWidth="1"/>
    <col min="8790" max="8790" width="14" style="5" customWidth="1"/>
    <col min="8791" max="8792" width="13.44140625" style="5" bestFit="1" customWidth="1"/>
    <col min="8793" max="8793" width="15.44140625" style="5" customWidth="1"/>
    <col min="8794" max="8794" width="13.44140625" style="5" bestFit="1" customWidth="1"/>
    <col min="8795" max="8795" width="14" style="5" customWidth="1"/>
    <col min="8796" max="8796" width="18.5546875" style="5" customWidth="1"/>
    <col min="8797" max="8797" width="8.109375" style="5" bestFit="1" customWidth="1"/>
    <col min="8798" max="9040" width="9.109375" style="5"/>
    <col min="9041" max="9041" width="7.88671875" style="5" customWidth="1"/>
    <col min="9042" max="9042" width="62.6640625" style="5" customWidth="1"/>
    <col min="9043" max="9043" width="14.44140625" style="5" customWidth="1"/>
    <col min="9044" max="9044" width="13.6640625" style="5" customWidth="1"/>
    <col min="9045" max="9045" width="14.5546875" style="5" customWidth="1"/>
    <col min="9046" max="9046" width="14" style="5" customWidth="1"/>
    <col min="9047" max="9048" width="13.44140625" style="5" bestFit="1" customWidth="1"/>
    <col min="9049" max="9049" width="15.44140625" style="5" customWidth="1"/>
    <col min="9050" max="9050" width="13.44140625" style="5" bestFit="1" customWidth="1"/>
    <col min="9051" max="9051" width="14" style="5" customWidth="1"/>
    <col min="9052" max="9052" width="18.5546875" style="5" customWidth="1"/>
    <col min="9053" max="9053" width="8.109375" style="5" bestFit="1" customWidth="1"/>
    <col min="9054" max="9296" width="9.109375" style="5"/>
    <col min="9297" max="9297" width="7.88671875" style="5" customWidth="1"/>
    <col min="9298" max="9298" width="62.6640625" style="5" customWidth="1"/>
    <col min="9299" max="9299" width="14.44140625" style="5" customWidth="1"/>
    <col min="9300" max="9300" width="13.6640625" style="5" customWidth="1"/>
    <col min="9301" max="9301" width="14.5546875" style="5" customWidth="1"/>
    <col min="9302" max="9302" width="14" style="5" customWidth="1"/>
    <col min="9303" max="9304" width="13.44140625" style="5" bestFit="1" customWidth="1"/>
    <col min="9305" max="9305" width="15.44140625" style="5" customWidth="1"/>
    <col min="9306" max="9306" width="13.44140625" style="5" bestFit="1" customWidth="1"/>
    <col min="9307" max="9307" width="14" style="5" customWidth="1"/>
    <col min="9308" max="9308" width="18.5546875" style="5" customWidth="1"/>
    <col min="9309" max="9309" width="8.109375" style="5" bestFit="1" customWidth="1"/>
    <col min="9310" max="9552" width="9.109375" style="5"/>
    <col min="9553" max="9553" width="7.88671875" style="5" customWidth="1"/>
    <col min="9554" max="9554" width="62.6640625" style="5" customWidth="1"/>
    <col min="9555" max="9555" width="14.44140625" style="5" customWidth="1"/>
    <col min="9556" max="9556" width="13.6640625" style="5" customWidth="1"/>
    <col min="9557" max="9557" width="14.5546875" style="5" customWidth="1"/>
    <col min="9558" max="9558" width="14" style="5" customWidth="1"/>
    <col min="9559" max="9560" width="13.44140625" style="5" bestFit="1" customWidth="1"/>
    <col min="9561" max="9561" width="15.44140625" style="5" customWidth="1"/>
    <col min="9562" max="9562" width="13.44140625" style="5" bestFit="1" customWidth="1"/>
    <col min="9563" max="9563" width="14" style="5" customWidth="1"/>
    <col min="9564" max="9564" width="18.5546875" style="5" customWidth="1"/>
    <col min="9565" max="9565" width="8.109375" style="5" bestFit="1" customWidth="1"/>
    <col min="9566" max="9808" width="9.109375" style="5"/>
    <col min="9809" max="9809" width="7.88671875" style="5" customWidth="1"/>
    <col min="9810" max="9810" width="62.6640625" style="5" customWidth="1"/>
    <col min="9811" max="9811" width="14.44140625" style="5" customWidth="1"/>
    <col min="9812" max="9812" width="13.6640625" style="5" customWidth="1"/>
    <col min="9813" max="9813" width="14.5546875" style="5" customWidth="1"/>
    <col min="9814" max="9814" width="14" style="5" customWidth="1"/>
    <col min="9815" max="9816" width="13.44140625" style="5" bestFit="1" customWidth="1"/>
    <col min="9817" max="9817" width="15.44140625" style="5" customWidth="1"/>
    <col min="9818" max="9818" width="13.44140625" style="5" bestFit="1" customWidth="1"/>
    <col min="9819" max="9819" width="14" style="5" customWidth="1"/>
    <col min="9820" max="9820" width="18.5546875" style="5" customWidth="1"/>
    <col min="9821" max="9821" width="8.109375" style="5" bestFit="1" customWidth="1"/>
    <col min="9822" max="10064" width="9.109375" style="5"/>
    <col min="10065" max="10065" width="7.88671875" style="5" customWidth="1"/>
    <col min="10066" max="10066" width="62.6640625" style="5" customWidth="1"/>
    <col min="10067" max="10067" width="14.44140625" style="5" customWidth="1"/>
    <col min="10068" max="10068" width="13.6640625" style="5" customWidth="1"/>
    <col min="10069" max="10069" width="14.5546875" style="5" customWidth="1"/>
    <col min="10070" max="10070" width="14" style="5" customWidth="1"/>
    <col min="10071" max="10072" width="13.44140625" style="5" bestFit="1" customWidth="1"/>
    <col min="10073" max="10073" width="15.44140625" style="5" customWidth="1"/>
    <col min="10074" max="10074" width="13.44140625" style="5" bestFit="1" customWidth="1"/>
    <col min="10075" max="10075" width="14" style="5" customWidth="1"/>
    <col min="10076" max="10076" width="18.5546875" style="5" customWidth="1"/>
    <col min="10077" max="10077" width="8.109375" style="5" bestFit="1" customWidth="1"/>
    <col min="10078" max="10320" width="9.109375" style="5"/>
    <col min="10321" max="10321" width="7.88671875" style="5" customWidth="1"/>
    <col min="10322" max="10322" width="62.6640625" style="5" customWidth="1"/>
    <col min="10323" max="10323" width="14.44140625" style="5" customWidth="1"/>
    <col min="10324" max="10324" width="13.6640625" style="5" customWidth="1"/>
    <col min="10325" max="10325" width="14.5546875" style="5" customWidth="1"/>
    <col min="10326" max="10326" width="14" style="5" customWidth="1"/>
    <col min="10327" max="10328" width="13.44140625" style="5" bestFit="1" customWidth="1"/>
    <col min="10329" max="10329" width="15.44140625" style="5" customWidth="1"/>
    <col min="10330" max="10330" width="13.44140625" style="5" bestFit="1" customWidth="1"/>
    <col min="10331" max="10331" width="14" style="5" customWidth="1"/>
    <col min="10332" max="10332" width="18.5546875" style="5" customWidth="1"/>
    <col min="10333" max="10333" width="8.109375" style="5" bestFit="1" customWidth="1"/>
    <col min="10334" max="10576" width="9.109375" style="5"/>
    <col min="10577" max="10577" width="7.88671875" style="5" customWidth="1"/>
    <col min="10578" max="10578" width="62.6640625" style="5" customWidth="1"/>
    <col min="10579" max="10579" width="14.44140625" style="5" customWidth="1"/>
    <col min="10580" max="10580" width="13.6640625" style="5" customWidth="1"/>
    <col min="10581" max="10581" width="14.5546875" style="5" customWidth="1"/>
    <col min="10582" max="10582" width="14" style="5" customWidth="1"/>
    <col min="10583" max="10584" width="13.44140625" style="5" bestFit="1" customWidth="1"/>
    <col min="10585" max="10585" width="15.44140625" style="5" customWidth="1"/>
    <col min="10586" max="10586" width="13.44140625" style="5" bestFit="1" customWidth="1"/>
    <col min="10587" max="10587" width="14" style="5" customWidth="1"/>
    <col min="10588" max="10588" width="18.5546875" style="5" customWidth="1"/>
    <col min="10589" max="10589" width="8.109375" style="5" bestFit="1" customWidth="1"/>
    <col min="10590" max="10832" width="9.109375" style="5"/>
    <col min="10833" max="10833" width="7.88671875" style="5" customWidth="1"/>
    <col min="10834" max="10834" width="62.6640625" style="5" customWidth="1"/>
    <col min="10835" max="10835" width="14.44140625" style="5" customWidth="1"/>
    <col min="10836" max="10836" width="13.6640625" style="5" customWidth="1"/>
    <col min="10837" max="10837" width="14.5546875" style="5" customWidth="1"/>
    <col min="10838" max="10838" width="14" style="5" customWidth="1"/>
    <col min="10839" max="10840" width="13.44140625" style="5" bestFit="1" customWidth="1"/>
    <col min="10841" max="10841" width="15.44140625" style="5" customWidth="1"/>
    <col min="10842" max="10842" width="13.44140625" style="5" bestFit="1" customWidth="1"/>
    <col min="10843" max="10843" width="14" style="5" customWidth="1"/>
    <col min="10844" max="10844" width="18.5546875" style="5" customWidth="1"/>
    <col min="10845" max="10845" width="8.109375" style="5" bestFit="1" customWidth="1"/>
    <col min="10846" max="11088" width="9.109375" style="5"/>
    <col min="11089" max="11089" width="7.88671875" style="5" customWidth="1"/>
    <col min="11090" max="11090" width="62.6640625" style="5" customWidth="1"/>
    <col min="11091" max="11091" width="14.44140625" style="5" customWidth="1"/>
    <col min="11092" max="11092" width="13.6640625" style="5" customWidth="1"/>
    <col min="11093" max="11093" width="14.5546875" style="5" customWidth="1"/>
    <col min="11094" max="11094" width="14" style="5" customWidth="1"/>
    <col min="11095" max="11096" width="13.44140625" style="5" bestFit="1" customWidth="1"/>
    <col min="11097" max="11097" width="15.44140625" style="5" customWidth="1"/>
    <col min="11098" max="11098" width="13.44140625" style="5" bestFit="1" customWidth="1"/>
    <col min="11099" max="11099" width="14" style="5" customWidth="1"/>
    <col min="11100" max="11100" width="18.5546875" style="5" customWidth="1"/>
    <col min="11101" max="11101" width="8.109375" style="5" bestFit="1" customWidth="1"/>
    <col min="11102" max="11344" width="9.109375" style="5"/>
    <col min="11345" max="11345" width="7.88671875" style="5" customWidth="1"/>
    <col min="11346" max="11346" width="62.6640625" style="5" customWidth="1"/>
    <col min="11347" max="11347" width="14.44140625" style="5" customWidth="1"/>
    <col min="11348" max="11348" width="13.6640625" style="5" customWidth="1"/>
    <col min="11349" max="11349" width="14.5546875" style="5" customWidth="1"/>
    <col min="11350" max="11350" width="14" style="5" customWidth="1"/>
    <col min="11351" max="11352" width="13.44140625" style="5" bestFit="1" customWidth="1"/>
    <col min="11353" max="11353" width="15.44140625" style="5" customWidth="1"/>
    <col min="11354" max="11354" width="13.44140625" style="5" bestFit="1" customWidth="1"/>
    <col min="11355" max="11355" width="14" style="5" customWidth="1"/>
    <col min="11356" max="11356" width="18.5546875" style="5" customWidth="1"/>
    <col min="11357" max="11357" width="8.109375" style="5" bestFit="1" customWidth="1"/>
    <col min="11358" max="11600" width="9.109375" style="5"/>
    <col min="11601" max="11601" width="7.88671875" style="5" customWidth="1"/>
    <col min="11602" max="11602" width="62.6640625" style="5" customWidth="1"/>
    <col min="11603" max="11603" width="14.44140625" style="5" customWidth="1"/>
    <col min="11604" max="11604" width="13.6640625" style="5" customWidth="1"/>
    <col min="11605" max="11605" width="14.5546875" style="5" customWidth="1"/>
    <col min="11606" max="11606" width="14" style="5" customWidth="1"/>
    <col min="11607" max="11608" width="13.44140625" style="5" bestFit="1" customWidth="1"/>
    <col min="11609" max="11609" width="15.44140625" style="5" customWidth="1"/>
    <col min="11610" max="11610" width="13.44140625" style="5" bestFit="1" customWidth="1"/>
    <col min="11611" max="11611" width="14" style="5" customWidth="1"/>
    <col min="11612" max="11612" width="18.5546875" style="5" customWidth="1"/>
    <col min="11613" max="11613" width="8.109375" style="5" bestFit="1" customWidth="1"/>
    <col min="11614" max="11856" width="9.109375" style="5"/>
    <col min="11857" max="11857" width="7.88671875" style="5" customWidth="1"/>
    <col min="11858" max="11858" width="62.6640625" style="5" customWidth="1"/>
    <col min="11859" max="11859" width="14.44140625" style="5" customWidth="1"/>
    <col min="11860" max="11860" width="13.6640625" style="5" customWidth="1"/>
    <col min="11861" max="11861" width="14.5546875" style="5" customWidth="1"/>
    <col min="11862" max="11862" width="14" style="5" customWidth="1"/>
    <col min="11863" max="11864" width="13.44140625" style="5" bestFit="1" customWidth="1"/>
    <col min="11865" max="11865" width="15.44140625" style="5" customWidth="1"/>
    <col min="11866" max="11866" width="13.44140625" style="5" bestFit="1" customWidth="1"/>
    <col min="11867" max="11867" width="14" style="5" customWidth="1"/>
    <col min="11868" max="11868" width="18.5546875" style="5" customWidth="1"/>
    <col min="11869" max="11869" width="8.109375" style="5" bestFit="1" customWidth="1"/>
    <col min="11870" max="12112" width="9.109375" style="5"/>
    <col min="12113" max="12113" width="7.88671875" style="5" customWidth="1"/>
    <col min="12114" max="12114" width="62.6640625" style="5" customWidth="1"/>
    <col min="12115" max="12115" width="14.44140625" style="5" customWidth="1"/>
    <col min="12116" max="12116" width="13.6640625" style="5" customWidth="1"/>
    <col min="12117" max="12117" width="14.5546875" style="5" customWidth="1"/>
    <col min="12118" max="12118" width="14" style="5" customWidth="1"/>
    <col min="12119" max="12120" width="13.44140625" style="5" bestFit="1" customWidth="1"/>
    <col min="12121" max="12121" width="15.44140625" style="5" customWidth="1"/>
    <col min="12122" max="12122" width="13.44140625" style="5" bestFit="1" customWidth="1"/>
    <col min="12123" max="12123" width="14" style="5" customWidth="1"/>
    <col min="12124" max="12124" width="18.5546875" style="5" customWidth="1"/>
    <col min="12125" max="12125" width="8.109375" style="5" bestFit="1" customWidth="1"/>
    <col min="12126" max="12368" width="9.109375" style="5"/>
    <col min="12369" max="12369" width="7.88671875" style="5" customWidth="1"/>
    <col min="12370" max="12370" width="62.6640625" style="5" customWidth="1"/>
    <col min="12371" max="12371" width="14.44140625" style="5" customWidth="1"/>
    <col min="12372" max="12372" width="13.6640625" style="5" customWidth="1"/>
    <col min="12373" max="12373" width="14.5546875" style="5" customWidth="1"/>
    <col min="12374" max="12374" width="14" style="5" customWidth="1"/>
    <col min="12375" max="12376" width="13.44140625" style="5" bestFit="1" customWidth="1"/>
    <col min="12377" max="12377" width="15.44140625" style="5" customWidth="1"/>
    <col min="12378" max="12378" width="13.44140625" style="5" bestFit="1" customWidth="1"/>
    <col min="12379" max="12379" width="14" style="5" customWidth="1"/>
    <col min="12380" max="12380" width="18.5546875" style="5" customWidth="1"/>
    <col min="12381" max="12381" width="8.109375" style="5" bestFit="1" customWidth="1"/>
    <col min="12382" max="12624" width="9.109375" style="5"/>
    <col min="12625" max="12625" width="7.88671875" style="5" customWidth="1"/>
    <col min="12626" max="12626" width="62.6640625" style="5" customWidth="1"/>
    <col min="12627" max="12627" width="14.44140625" style="5" customWidth="1"/>
    <col min="12628" max="12628" width="13.6640625" style="5" customWidth="1"/>
    <col min="12629" max="12629" width="14.5546875" style="5" customWidth="1"/>
    <col min="12630" max="12630" width="14" style="5" customWidth="1"/>
    <col min="12631" max="12632" width="13.44140625" style="5" bestFit="1" customWidth="1"/>
    <col min="12633" max="12633" width="15.44140625" style="5" customWidth="1"/>
    <col min="12634" max="12634" width="13.44140625" style="5" bestFit="1" customWidth="1"/>
    <col min="12635" max="12635" width="14" style="5" customWidth="1"/>
    <col min="12636" max="12636" width="18.5546875" style="5" customWidth="1"/>
    <col min="12637" max="12637" width="8.109375" style="5" bestFit="1" customWidth="1"/>
    <col min="12638" max="12880" width="9.109375" style="5"/>
    <col min="12881" max="12881" width="7.88671875" style="5" customWidth="1"/>
    <col min="12882" max="12882" width="62.6640625" style="5" customWidth="1"/>
    <col min="12883" max="12883" width="14.44140625" style="5" customWidth="1"/>
    <col min="12884" max="12884" width="13.6640625" style="5" customWidth="1"/>
    <col min="12885" max="12885" width="14.5546875" style="5" customWidth="1"/>
    <col min="12886" max="12886" width="14" style="5" customWidth="1"/>
    <col min="12887" max="12888" width="13.44140625" style="5" bestFit="1" customWidth="1"/>
    <col min="12889" max="12889" width="15.44140625" style="5" customWidth="1"/>
    <col min="12890" max="12890" width="13.44140625" style="5" bestFit="1" customWidth="1"/>
    <col min="12891" max="12891" width="14" style="5" customWidth="1"/>
    <col min="12892" max="12892" width="18.5546875" style="5" customWidth="1"/>
    <col min="12893" max="12893" width="8.109375" style="5" bestFit="1" customWidth="1"/>
    <col min="12894" max="13136" width="9.109375" style="5"/>
    <col min="13137" max="13137" width="7.88671875" style="5" customWidth="1"/>
    <col min="13138" max="13138" width="62.6640625" style="5" customWidth="1"/>
    <col min="13139" max="13139" width="14.44140625" style="5" customWidth="1"/>
    <col min="13140" max="13140" width="13.6640625" style="5" customWidth="1"/>
    <col min="13141" max="13141" width="14.5546875" style="5" customWidth="1"/>
    <col min="13142" max="13142" width="14" style="5" customWidth="1"/>
    <col min="13143" max="13144" width="13.44140625" style="5" bestFit="1" customWidth="1"/>
    <col min="13145" max="13145" width="15.44140625" style="5" customWidth="1"/>
    <col min="13146" max="13146" width="13.44140625" style="5" bestFit="1" customWidth="1"/>
    <col min="13147" max="13147" width="14" style="5" customWidth="1"/>
    <col min="13148" max="13148" width="18.5546875" style="5" customWidth="1"/>
    <col min="13149" max="13149" width="8.109375" style="5" bestFit="1" customWidth="1"/>
    <col min="13150" max="13392" width="9.109375" style="5"/>
    <col min="13393" max="13393" width="7.88671875" style="5" customWidth="1"/>
    <col min="13394" max="13394" width="62.6640625" style="5" customWidth="1"/>
    <col min="13395" max="13395" width="14.44140625" style="5" customWidth="1"/>
    <col min="13396" max="13396" width="13.6640625" style="5" customWidth="1"/>
    <col min="13397" max="13397" width="14.5546875" style="5" customWidth="1"/>
    <col min="13398" max="13398" width="14" style="5" customWidth="1"/>
    <col min="13399" max="13400" width="13.44140625" style="5" bestFit="1" customWidth="1"/>
    <col min="13401" max="13401" width="15.44140625" style="5" customWidth="1"/>
    <col min="13402" max="13402" width="13.44140625" style="5" bestFit="1" customWidth="1"/>
    <col min="13403" max="13403" width="14" style="5" customWidth="1"/>
    <col min="13404" max="13404" width="18.5546875" style="5" customWidth="1"/>
    <col min="13405" max="13405" width="8.109375" style="5" bestFit="1" customWidth="1"/>
    <col min="13406" max="13648" width="9.109375" style="5"/>
    <col min="13649" max="13649" width="7.88671875" style="5" customWidth="1"/>
    <col min="13650" max="13650" width="62.6640625" style="5" customWidth="1"/>
    <col min="13651" max="13651" width="14.44140625" style="5" customWidth="1"/>
    <col min="13652" max="13652" width="13.6640625" style="5" customWidth="1"/>
    <col min="13653" max="13653" width="14.5546875" style="5" customWidth="1"/>
    <col min="13654" max="13654" width="14" style="5" customWidth="1"/>
    <col min="13655" max="13656" width="13.44140625" style="5" bestFit="1" customWidth="1"/>
    <col min="13657" max="13657" width="15.44140625" style="5" customWidth="1"/>
    <col min="13658" max="13658" width="13.44140625" style="5" bestFit="1" customWidth="1"/>
    <col min="13659" max="13659" width="14" style="5" customWidth="1"/>
    <col min="13660" max="13660" width="18.5546875" style="5" customWidth="1"/>
    <col min="13661" max="13661" width="8.109375" style="5" bestFit="1" customWidth="1"/>
    <col min="13662" max="13904" width="9.109375" style="5"/>
    <col min="13905" max="13905" width="7.88671875" style="5" customWidth="1"/>
    <col min="13906" max="13906" width="62.6640625" style="5" customWidth="1"/>
    <col min="13907" max="13907" width="14.44140625" style="5" customWidth="1"/>
    <col min="13908" max="13908" width="13.6640625" style="5" customWidth="1"/>
    <col min="13909" max="13909" width="14.5546875" style="5" customWidth="1"/>
    <col min="13910" max="13910" width="14" style="5" customWidth="1"/>
    <col min="13911" max="13912" width="13.44140625" style="5" bestFit="1" customWidth="1"/>
    <col min="13913" max="13913" width="15.44140625" style="5" customWidth="1"/>
    <col min="13914" max="13914" width="13.44140625" style="5" bestFit="1" customWidth="1"/>
    <col min="13915" max="13915" width="14" style="5" customWidth="1"/>
    <col min="13916" max="13916" width="18.5546875" style="5" customWidth="1"/>
    <col min="13917" max="13917" width="8.109375" style="5" bestFit="1" customWidth="1"/>
    <col min="13918" max="14160" width="9.109375" style="5"/>
    <col min="14161" max="14161" width="7.88671875" style="5" customWidth="1"/>
    <col min="14162" max="14162" width="62.6640625" style="5" customWidth="1"/>
    <col min="14163" max="14163" width="14.44140625" style="5" customWidth="1"/>
    <col min="14164" max="14164" width="13.6640625" style="5" customWidth="1"/>
    <col min="14165" max="14165" width="14.5546875" style="5" customWidth="1"/>
    <col min="14166" max="14166" width="14" style="5" customWidth="1"/>
    <col min="14167" max="14168" width="13.44140625" style="5" bestFit="1" customWidth="1"/>
    <col min="14169" max="14169" width="15.44140625" style="5" customWidth="1"/>
    <col min="14170" max="14170" width="13.44140625" style="5" bestFit="1" customWidth="1"/>
    <col min="14171" max="14171" width="14" style="5" customWidth="1"/>
    <col min="14172" max="14172" width="18.5546875" style="5" customWidth="1"/>
    <col min="14173" max="14173" width="8.109375" style="5" bestFit="1" customWidth="1"/>
    <col min="14174" max="14416" width="9.109375" style="5"/>
    <col min="14417" max="14417" width="7.88671875" style="5" customWidth="1"/>
    <col min="14418" max="14418" width="62.6640625" style="5" customWidth="1"/>
    <col min="14419" max="14419" width="14.44140625" style="5" customWidth="1"/>
    <col min="14420" max="14420" width="13.6640625" style="5" customWidth="1"/>
    <col min="14421" max="14421" width="14.5546875" style="5" customWidth="1"/>
    <col min="14422" max="14422" width="14" style="5" customWidth="1"/>
    <col min="14423" max="14424" width="13.44140625" style="5" bestFit="1" customWidth="1"/>
    <col min="14425" max="14425" width="15.44140625" style="5" customWidth="1"/>
    <col min="14426" max="14426" width="13.44140625" style="5" bestFit="1" customWidth="1"/>
    <col min="14427" max="14427" width="14" style="5" customWidth="1"/>
    <col min="14428" max="14428" width="18.5546875" style="5" customWidth="1"/>
    <col min="14429" max="14429" width="8.109375" style="5" bestFit="1" customWidth="1"/>
    <col min="14430" max="14672" width="9.109375" style="5"/>
    <col min="14673" max="14673" width="7.88671875" style="5" customWidth="1"/>
    <col min="14674" max="14674" width="62.6640625" style="5" customWidth="1"/>
    <col min="14675" max="14675" width="14.44140625" style="5" customWidth="1"/>
    <col min="14676" max="14676" width="13.6640625" style="5" customWidth="1"/>
    <col min="14677" max="14677" width="14.5546875" style="5" customWidth="1"/>
    <col min="14678" max="14678" width="14" style="5" customWidth="1"/>
    <col min="14679" max="14680" width="13.44140625" style="5" bestFit="1" customWidth="1"/>
    <col min="14681" max="14681" width="15.44140625" style="5" customWidth="1"/>
    <col min="14682" max="14682" width="13.44140625" style="5" bestFit="1" customWidth="1"/>
    <col min="14683" max="14683" width="14" style="5" customWidth="1"/>
    <col min="14684" max="14684" width="18.5546875" style="5" customWidth="1"/>
    <col min="14685" max="14685" width="8.109375" style="5" bestFit="1" customWidth="1"/>
    <col min="14686" max="14928" width="9.109375" style="5"/>
    <col min="14929" max="14929" width="7.88671875" style="5" customWidth="1"/>
    <col min="14930" max="14930" width="62.6640625" style="5" customWidth="1"/>
    <col min="14931" max="14931" width="14.44140625" style="5" customWidth="1"/>
    <col min="14932" max="14932" width="13.6640625" style="5" customWidth="1"/>
    <col min="14933" max="14933" width="14.5546875" style="5" customWidth="1"/>
    <col min="14934" max="14934" width="14" style="5" customWidth="1"/>
    <col min="14935" max="14936" width="13.44140625" style="5" bestFit="1" customWidth="1"/>
    <col min="14937" max="14937" width="15.44140625" style="5" customWidth="1"/>
    <col min="14938" max="14938" width="13.44140625" style="5" bestFit="1" customWidth="1"/>
    <col min="14939" max="14939" width="14" style="5" customWidth="1"/>
    <col min="14940" max="14940" width="18.5546875" style="5" customWidth="1"/>
    <col min="14941" max="14941" width="8.109375" style="5" bestFit="1" customWidth="1"/>
    <col min="14942" max="15184" width="9.109375" style="5"/>
    <col min="15185" max="15185" width="7.88671875" style="5" customWidth="1"/>
    <col min="15186" max="15186" width="62.6640625" style="5" customWidth="1"/>
    <col min="15187" max="15187" width="14.44140625" style="5" customWidth="1"/>
    <col min="15188" max="15188" width="13.6640625" style="5" customWidth="1"/>
    <col min="15189" max="15189" width="14.5546875" style="5" customWidth="1"/>
    <col min="15190" max="15190" width="14" style="5" customWidth="1"/>
    <col min="15191" max="15192" width="13.44140625" style="5" bestFit="1" customWidth="1"/>
    <col min="15193" max="15193" width="15.44140625" style="5" customWidth="1"/>
    <col min="15194" max="15194" width="13.44140625" style="5" bestFit="1" customWidth="1"/>
    <col min="15195" max="15195" width="14" style="5" customWidth="1"/>
    <col min="15196" max="15196" width="18.5546875" style="5" customWidth="1"/>
    <col min="15197" max="15197" width="8.109375" style="5" bestFit="1" customWidth="1"/>
    <col min="15198" max="15440" width="9.109375" style="5"/>
    <col min="15441" max="15441" width="7.88671875" style="5" customWidth="1"/>
    <col min="15442" max="15442" width="62.6640625" style="5" customWidth="1"/>
    <col min="15443" max="15443" width="14.44140625" style="5" customWidth="1"/>
    <col min="15444" max="15444" width="13.6640625" style="5" customWidth="1"/>
    <col min="15445" max="15445" width="14.5546875" style="5" customWidth="1"/>
    <col min="15446" max="15446" width="14" style="5" customWidth="1"/>
    <col min="15447" max="15448" width="13.44140625" style="5" bestFit="1" customWidth="1"/>
    <col min="15449" max="15449" width="15.44140625" style="5" customWidth="1"/>
    <col min="15450" max="15450" width="13.44140625" style="5" bestFit="1" customWidth="1"/>
    <col min="15451" max="15451" width="14" style="5" customWidth="1"/>
    <col min="15452" max="15452" width="18.5546875" style="5" customWidth="1"/>
    <col min="15453" max="15453" width="8.109375" style="5" bestFit="1" customWidth="1"/>
    <col min="15454" max="15696" width="9.109375" style="5"/>
    <col min="15697" max="15697" width="7.88671875" style="5" customWidth="1"/>
    <col min="15698" max="15698" width="62.6640625" style="5" customWidth="1"/>
    <col min="15699" max="15699" width="14.44140625" style="5" customWidth="1"/>
    <col min="15700" max="15700" width="13.6640625" style="5" customWidth="1"/>
    <col min="15701" max="15701" width="14.5546875" style="5" customWidth="1"/>
    <col min="15702" max="15702" width="14" style="5" customWidth="1"/>
    <col min="15703" max="15704" width="13.44140625" style="5" bestFit="1" customWidth="1"/>
    <col min="15705" max="15705" width="15.44140625" style="5" customWidth="1"/>
    <col min="15706" max="15706" width="13.44140625" style="5" bestFit="1" customWidth="1"/>
    <col min="15707" max="15707" width="14" style="5" customWidth="1"/>
    <col min="15708" max="15708" width="18.5546875" style="5" customWidth="1"/>
    <col min="15709" max="15709" width="8.109375" style="5" bestFit="1" customWidth="1"/>
    <col min="15710" max="15952" width="9.109375" style="5"/>
    <col min="15953" max="15953" width="7.88671875" style="5" customWidth="1"/>
    <col min="15954" max="15954" width="62.6640625" style="5" customWidth="1"/>
    <col min="15955" max="15955" width="14.44140625" style="5" customWidth="1"/>
    <col min="15956" max="15956" width="13.6640625" style="5" customWidth="1"/>
    <col min="15957" max="15957" width="14.5546875" style="5" customWidth="1"/>
    <col min="15958" max="15958" width="14" style="5" customWidth="1"/>
    <col min="15959" max="15960" width="13.44140625" style="5" bestFit="1" customWidth="1"/>
    <col min="15961" max="15961" width="15.44140625" style="5" customWidth="1"/>
    <col min="15962" max="15962" width="13.44140625" style="5" bestFit="1" customWidth="1"/>
    <col min="15963" max="15963" width="14" style="5" customWidth="1"/>
    <col min="15964" max="15964" width="18.5546875" style="5" customWidth="1"/>
    <col min="15965" max="15965" width="8.109375" style="5" bestFit="1" customWidth="1"/>
    <col min="15966" max="16384" width="9.109375" style="5"/>
  </cols>
  <sheetData>
    <row r="1" spans="1:12" ht="8.4" customHeight="1" x14ac:dyDescent="0.3"/>
    <row r="2" spans="1:12" x14ac:dyDescent="0.3">
      <c r="H2" s="4"/>
      <c r="I2" s="46" t="s">
        <v>45</v>
      </c>
      <c r="J2" s="46"/>
      <c r="K2" s="46"/>
    </row>
    <row r="3" spans="1:12" x14ac:dyDescent="0.3">
      <c r="H3" s="46" t="s">
        <v>44</v>
      </c>
      <c r="I3" s="46"/>
      <c r="J3" s="46"/>
      <c r="K3" s="46"/>
    </row>
    <row r="4" spans="1:12" x14ac:dyDescent="0.3">
      <c r="H4" s="4"/>
      <c r="I4" s="46" t="s">
        <v>46</v>
      </c>
      <c r="J4" s="46"/>
      <c r="K4" s="46"/>
    </row>
    <row r="5" spans="1:12" x14ac:dyDescent="0.3">
      <c r="H5" s="4"/>
      <c r="I5" s="6"/>
      <c r="J5" s="6"/>
      <c r="K5" s="6"/>
    </row>
    <row r="6" spans="1:12" x14ac:dyDescent="0.3">
      <c r="A6" s="47" t="s">
        <v>47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2" ht="16.2" thickBot="1" x14ac:dyDescent="0.35">
      <c r="A7" s="5"/>
      <c r="B7" s="7"/>
      <c r="E7" s="8"/>
      <c r="J7" s="9"/>
      <c r="K7" s="9" t="s">
        <v>0</v>
      </c>
    </row>
    <row r="8" spans="1:12" s="24" customFormat="1" ht="31.8" thickBot="1" x14ac:dyDescent="0.35">
      <c r="A8" s="18" t="s">
        <v>1</v>
      </c>
      <c r="B8" s="19" t="s">
        <v>2</v>
      </c>
      <c r="C8" s="20" t="s">
        <v>3</v>
      </c>
      <c r="D8" s="20" t="s">
        <v>4</v>
      </c>
      <c r="E8" s="20" t="s">
        <v>5</v>
      </c>
      <c r="F8" s="20" t="s">
        <v>6</v>
      </c>
      <c r="G8" s="20" t="s">
        <v>7</v>
      </c>
      <c r="H8" s="20" t="s">
        <v>8</v>
      </c>
      <c r="I8" s="20" t="s">
        <v>9</v>
      </c>
      <c r="J8" s="20" t="s">
        <v>10</v>
      </c>
      <c r="K8" s="21" t="s">
        <v>11</v>
      </c>
    </row>
    <row r="9" spans="1:12" ht="18" customHeight="1" x14ac:dyDescent="0.3">
      <c r="A9" s="28">
        <v>1000000</v>
      </c>
      <c r="B9" s="25" t="s">
        <v>12</v>
      </c>
      <c r="C9" s="33">
        <f>SUM(C10+C18+C20+C28)</f>
        <v>425221071</v>
      </c>
      <c r="D9" s="33">
        <f t="shared" ref="D9:J9" si="0">SUM(D10+D18+D20+D28)</f>
        <v>40660894</v>
      </c>
      <c r="E9" s="33">
        <f t="shared" si="0"/>
        <v>263841486</v>
      </c>
      <c r="F9" s="33">
        <f t="shared" si="0"/>
        <v>247290628</v>
      </c>
      <c r="G9" s="33">
        <f t="shared" si="0"/>
        <v>107973747</v>
      </c>
      <c r="H9" s="33">
        <f t="shared" si="0"/>
        <v>172832927</v>
      </c>
      <c r="I9" s="33">
        <f t="shared" si="0"/>
        <v>91803255</v>
      </c>
      <c r="J9" s="33">
        <f t="shared" si="0"/>
        <v>48607088</v>
      </c>
      <c r="K9" s="34">
        <f>SUM(C9:J9)</f>
        <v>1398231096</v>
      </c>
      <c r="L9" s="10"/>
    </row>
    <row r="10" spans="1:12" x14ac:dyDescent="0.3">
      <c r="A10" s="27">
        <v>1010000</v>
      </c>
      <c r="B10" s="13" t="s">
        <v>13</v>
      </c>
      <c r="C10" s="35">
        <f t="shared" ref="C10:J10" si="1">SUM(C11:C16)</f>
        <v>377801196</v>
      </c>
      <c r="D10" s="35">
        <f t="shared" si="1"/>
        <v>31381517</v>
      </c>
      <c r="E10" s="35">
        <f t="shared" si="1"/>
        <v>236777364</v>
      </c>
      <c r="F10" s="35">
        <f t="shared" si="1"/>
        <v>208302450</v>
      </c>
      <c r="G10" s="35">
        <f t="shared" si="1"/>
        <v>90108219</v>
      </c>
      <c r="H10" s="35">
        <f t="shared" si="1"/>
        <v>129210302</v>
      </c>
      <c r="I10" s="35">
        <f t="shared" si="1"/>
        <v>64346589</v>
      </c>
      <c r="J10" s="35">
        <f t="shared" si="1"/>
        <v>36357810</v>
      </c>
      <c r="K10" s="36">
        <f>SUM(C10:J10)</f>
        <v>1174285447</v>
      </c>
      <c r="L10" s="10"/>
    </row>
    <row r="11" spans="1:12" x14ac:dyDescent="0.3">
      <c r="A11" s="27">
        <v>1010100</v>
      </c>
      <c r="B11" s="12" t="s">
        <v>14</v>
      </c>
      <c r="C11" s="35"/>
      <c r="D11" s="35"/>
      <c r="E11" s="35"/>
      <c r="F11" s="35"/>
      <c r="G11" s="35"/>
      <c r="H11" s="35"/>
      <c r="I11" s="35"/>
      <c r="J11" s="35"/>
      <c r="K11" s="36">
        <f t="shared" ref="K11:K16" si="2">SUM(C11:J11)</f>
        <v>0</v>
      </c>
      <c r="L11" s="10"/>
    </row>
    <row r="12" spans="1:12" ht="31.2" x14ac:dyDescent="0.3">
      <c r="A12" s="27">
        <v>1010200</v>
      </c>
      <c r="B12" s="12" t="s">
        <v>15</v>
      </c>
      <c r="C12" s="35">
        <f>155741879-1244036-6235040</f>
        <v>148262803</v>
      </c>
      <c r="D12" s="35">
        <f>14499637-17516</f>
        <v>14482121</v>
      </c>
      <c r="E12" s="35">
        <f>102124878+132712+5812772</f>
        <v>108070362</v>
      </c>
      <c r="F12" s="35">
        <f>97165109-318693-12493556+2110677</f>
        <v>86463537</v>
      </c>
      <c r="G12" s="35">
        <f>40621578+6085563</f>
        <v>46707141</v>
      </c>
      <c r="H12" s="35">
        <f>53272988+8532731</f>
        <v>61805719</v>
      </c>
      <c r="I12" s="35">
        <f>22317081+2684778</f>
        <v>25001859</v>
      </c>
      <c r="J12" s="35">
        <v>15875150</v>
      </c>
      <c r="K12" s="36">
        <f t="shared" si="2"/>
        <v>506668692</v>
      </c>
      <c r="L12" s="10"/>
    </row>
    <row r="13" spans="1:12" ht="46.8" x14ac:dyDescent="0.3">
      <c r="A13" s="27">
        <v>1010500</v>
      </c>
      <c r="B13" s="14" t="s">
        <v>16</v>
      </c>
      <c r="C13" s="35">
        <f>2267552+1714052</f>
        <v>3981604</v>
      </c>
      <c r="D13" s="35">
        <f>109233+35032</f>
        <v>144265</v>
      </c>
      <c r="E13" s="35">
        <f>1385479+837628</f>
        <v>2223107</v>
      </c>
      <c r="F13" s="35">
        <f>1237491+545937</f>
        <v>1783428</v>
      </c>
      <c r="G13" s="35">
        <f>353270+397120</f>
        <v>750390</v>
      </c>
      <c r="H13" s="35">
        <f>905957+822576</f>
        <v>1728533</v>
      </c>
      <c r="I13" s="35">
        <f>463791+422565</f>
        <v>886356</v>
      </c>
      <c r="J13" s="35">
        <f>241167+225090</f>
        <v>466257</v>
      </c>
      <c r="K13" s="36">
        <f t="shared" si="2"/>
        <v>11963940</v>
      </c>
      <c r="L13" s="10"/>
    </row>
    <row r="14" spans="1:12" ht="62.4" x14ac:dyDescent="0.3">
      <c r="A14" s="27">
        <v>1010600</v>
      </c>
      <c r="B14" s="12" t="s">
        <v>17</v>
      </c>
      <c r="C14" s="35">
        <f>22861290-445821-4108401</f>
        <v>18307068</v>
      </c>
      <c r="D14" s="35">
        <f>606562-162076</f>
        <v>444486</v>
      </c>
      <c r="E14" s="35">
        <v>9588308</v>
      </c>
      <c r="F14" s="35">
        <f>1696847-119961+488676</f>
        <v>2065562</v>
      </c>
      <c r="G14" s="35">
        <v>1740657</v>
      </c>
      <c r="H14" s="35">
        <v>1390301</v>
      </c>
      <c r="I14" s="35">
        <v>204040</v>
      </c>
      <c r="J14" s="35">
        <v>16100</v>
      </c>
      <c r="K14" s="36">
        <f t="shared" si="2"/>
        <v>33756522</v>
      </c>
      <c r="L14" s="10"/>
    </row>
    <row r="15" spans="1:12" ht="46.8" x14ac:dyDescent="0.3">
      <c r="A15" s="27">
        <v>1010601</v>
      </c>
      <c r="B15" s="12" t="s">
        <v>18</v>
      </c>
      <c r="C15" s="35">
        <f>32381367-3211290+4108401</f>
        <v>33278478</v>
      </c>
      <c r="D15" s="35">
        <f>426720-75612</f>
        <v>351108</v>
      </c>
      <c r="E15" s="35">
        <f>13900189+3525616</f>
        <v>17425805</v>
      </c>
      <c r="F15" s="35">
        <f>10178082-399840+2858742</f>
        <v>12636984</v>
      </c>
      <c r="G15" s="35">
        <f>3314470</f>
        <v>3314470</v>
      </c>
      <c r="H15" s="35">
        <f>11392048+3500080</f>
        <v>14892128</v>
      </c>
      <c r="I15" s="35">
        <f>3465349+2224972</f>
        <v>5690321</v>
      </c>
      <c r="J15" s="35">
        <f>2422413+1243776</f>
        <v>3666189</v>
      </c>
      <c r="K15" s="36">
        <f t="shared" si="2"/>
        <v>91255483</v>
      </c>
      <c r="L15" s="10"/>
    </row>
    <row r="16" spans="1:12" x14ac:dyDescent="0.3">
      <c r="A16" s="27">
        <v>1010700</v>
      </c>
      <c r="B16" s="12" t="s">
        <v>19</v>
      </c>
      <c r="C16" s="35">
        <f>148262804+25708439</f>
        <v>173971243</v>
      </c>
      <c r="D16" s="35">
        <f>14482122+1477415</f>
        <v>15959537</v>
      </c>
      <c r="E16" s="35">
        <f>83270100+8960995+7238687</f>
        <v>99469782</v>
      </c>
      <c r="F16" s="35">
        <f>96846417+8506522</f>
        <v>105352939</v>
      </c>
      <c r="G16" s="35">
        <f>31208502+2969291+3417768</f>
        <v>37595561</v>
      </c>
      <c r="H16" s="35">
        <f>42796407+4844848+1752366</f>
        <v>49393621</v>
      </c>
      <c r="I16" s="35">
        <f>29055128+2934153+574732</f>
        <v>32564013</v>
      </c>
      <c r="J16" s="35">
        <f>13016244+2010062+1307808</f>
        <v>16334114</v>
      </c>
      <c r="K16" s="36">
        <f t="shared" si="2"/>
        <v>530640810</v>
      </c>
      <c r="L16" s="10"/>
    </row>
    <row r="17" spans="1:12" x14ac:dyDescent="0.3">
      <c r="A17" s="29"/>
      <c r="B17" s="12"/>
      <c r="C17" s="35"/>
      <c r="D17" s="35"/>
      <c r="E17" s="35"/>
      <c r="F17" s="35"/>
      <c r="G17" s="35"/>
      <c r="H17" s="35"/>
      <c r="I17" s="35"/>
      <c r="J17" s="35"/>
      <c r="K17" s="36"/>
      <c r="L17" s="10"/>
    </row>
    <row r="18" spans="1:12" x14ac:dyDescent="0.3">
      <c r="A18" s="27">
        <v>1040000</v>
      </c>
      <c r="B18" s="12" t="s">
        <v>20</v>
      </c>
      <c r="C18" s="35">
        <v>3924205</v>
      </c>
      <c r="D18" s="35">
        <v>242389</v>
      </c>
      <c r="E18" s="35">
        <v>2732078</v>
      </c>
      <c r="F18" s="35">
        <v>1993398</v>
      </c>
      <c r="G18" s="35">
        <v>1574908</v>
      </c>
      <c r="H18" s="35">
        <v>2204598</v>
      </c>
      <c r="I18" s="35">
        <v>1151080</v>
      </c>
      <c r="J18" s="35">
        <v>724326</v>
      </c>
      <c r="K18" s="36">
        <f>SUM(C18:J18)</f>
        <v>14546982</v>
      </c>
      <c r="L18" s="10"/>
    </row>
    <row r="19" spans="1:12" x14ac:dyDescent="0.3">
      <c r="A19" s="29"/>
      <c r="B19" s="15"/>
      <c r="C19" s="35"/>
      <c r="D19" s="35"/>
      <c r="E19" s="35"/>
      <c r="F19" s="35"/>
      <c r="G19" s="35"/>
      <c r="H19" s="35"/>
      <c r="I19" s="35"/>
      <c r="J19" s="35"/>
      <c r="K19" s="36"/>
      <c r="L19" s="10"/>
    </row>
    <row r="20" spans="1:12" ht="31.2" x14ac:dyDescent="0.3">
      <c r="A20" s="27">
        <v>1050000</v>
      </c>
      <c r="B20" s="12" t="s">
        <v>21</v>
      </c>
      <c r="C20" s="35">
        <v>11594328</v>
      </c>
      <c r="D20" s="35">
        <v>113272</v>
      </c>
      <c r="E20" s="35">
        <v>8148455</v>
      </c>
      <c r="F20" s="35">
        <v>25932429</v>
      </c>
      <c r="G20" s="35">
        <v>10370327</v>
      </c>
      <c r="H20" s="35">
        <v>29677580</v>
      </c>
      <c r="I20" s="35">
        <v>20692589</v>
      </c>
      <c r="J20" s="35">
        <v>8596100</v>
      </c>
      <c r="K20" s="36">
        <f t="shared" ref="K20:K25" si="3">SUM(C20:J20)</f>
        <v>115125080</v>
      </c>
      <c r="L20" s="10"/>
    </row>
    <row r="21" spans="1:12" x14ac:dyDescent="0.3">
      <c r="A21" s="27">
        <v>1050100</v>
      </c>
      <c r="B21" s="12" t="s">
        <v>22</v>
      </c>
      <c r="C21" s="35">
        <f t="shared" ref="C21:J21" si="4">SUM(C22:C24)</f>
        <v>11339611</v>
      </c>
      <c r="D21" s="35">
        <f t="shared" si="4"/>
        <v>113272</v>
      </c>
      <c r="E21" s="35">
        <f t="shared" si="4"/>
        <v>8104886</v>
      </c>
      <c r="F21" s="35">
        <f t="shared" si="4"/>
        <v>25722429</v>
      </c>
      <c r="G21" s="35">
        <f t="shared" si="4"/>
        <v>10365360</v>
      </c>
      <c r="H21" s="35">
        <f t="shared" si="4"/>
        <v>29648580</v>
      </c>
      <c r="I21" s="35">
        <f t="shared" si="4"/>
        <v>20685089</v>
      </c>
      <c r="J21" s="35">
        <f t="shared" si="4"/>
        <v>8595600</v>
      </c>
      <c r="K21" s="36">
        <f t="shared" si="3"/>
        <v>114574827</v>
      </c>
      <c r="L21" s="10"/>
    </row>
    <row r="22" spans="1:12" ht="31.2" x14ac:dyDescent="0.3">
      <c r="A22" s="29">
        <v>1050101</v>
      </c>
      <c r="B22" s="15" t="s">
        <v>23</v>
      </c>
      <c r="C22" s="37">
        <v>540934</v>
      </c>
      <c r="D22" s="37">
        <v>0</v>
      </c>
      <c r="E22" s="37">
        <v>932383</v>
      </c>
      <c r="F22" s="37">
        <v>16692975</v>
      </c>
      <c r="G22" s="37">
        <v>7695315</v>
      </c>
      <c r="H22" s="37">
        <v>20032012</v>
      </c>
      <c r="I22" s="37">
        <v>17799391</v>
      </c>
      <c r="J22" s="37">
        <v>7360529</v>
      </c>
      <c r="K22" s="38">
        <f t="shared" si="3"/>
        <v>71053539</v>
      </c>
      <c r="L22" s="10"/>
    </row>
    <row r="23" spans="1:12" ht="31.2" x14ac:dyDescent="0.3">
      <c r="A23" s="29">
        <v>1050102</v>
      </c>
      <c r="B23" s="15" t="s">
        <v>24</v>
      </c>
      <c r="C23" s="37">
        <v>10723134</v>
      </c>
      <c r="D23" s="37">
        <v>112336</v>
      </c>
      <c r="E23" s="37">
        <v>7053360</v>
      </c>
      <c r="F23" s="37">
        <v>8143062</v>
      </c>
      <c r="G23" s="37">
        <v>1957799</v>
      </c>
      <c r="H23" s="37">
        <v>8940495</v>
      </c>
      <c r="I23" s="37">
        <v>2506268</v>
      </c>
      <c r="J23" s="37">
        <v>765885</v>
      </c>
      <c r="K23" s="38">
        <f t="shared" si="3"/>
        <v>40202339</v>
      </c>
      <c r="L23" s="10"/>
    </row>
    <row r="24" spans="1:12" x14ac:dyDescent="0.3">
      <c r="A24" s="29">
        <v>1050103</v>
      </c>
      <c r="B24" s="15" t="s">
        <v>25</v>
      </c>
      <c r="C24" s="37">
        <v>75543</v>
      </c>
      <c r="D24" s="37">
        <v>936</v>
      </c>
      <c r="E24" s="37">
        <v>119143</v>
      </c>
      <c r="F24" s="37">
        <v>886392</v>
      </c>
      <c r="G24" s="37">
        <v>712246</v>
      </c>
      <c r="H24" s="37">
        <v>676073</v>
      </c>
      <c r="I24" s="37">
        <v>379430</v>
      </c>
      <c r="J24" s="37">
        <v>469186</v>
      </c>
      <c r="K24" s="38">
        <f t="shared" si="3"/>
        <v>3318949</v>
      </c>
      <c r="L24" s="10"/>
    </row>
    <row r="25" spans="1:12" ht="31.2" x14ac:dyDescent="0.3">
      <c r="A25" s="27">
        <v>1051100</v>
      </c>
      <c r="B25" s="12" t="s">
        <v>26</v>
      </c>
      <c r="C25" s="35"/>
      <c r="D25" s="35"/>
      <c r="E25" s="35"/>
      <c r="F25" s="35"/>
      <c r="G25" s="35"/>
      <c r="H25" s="35"/>
      <c r="I25" s="35"/>
      <c r="J25" s="35"/>
      <c r="K25" s="36">
        <f t="shared" si="3"/>
        <v>0</v>
      </c>
      <c r="L25" s="10"/>
    </row>
    <row r="26" spans="1:12" x14ac:dyDescent="0.3">
      <c r="A26" s="29"/>
      <c r="B26" s="15"/>
      <c r="C26" s="37"/>
      <c r="D26" s="37"/>
      <c r="E26" s="37"/>
      <c r="F26" s="37"/>
      <c r="G26" s="37"/>
      <c r="H26" s="37"/>
      <c r="I26" s="37"/>
      <c r="J26" s="37"/>
      <c r="K26" s="38"/>
      <c r="L26" s="10"/>
    </row>
    <row r="27" spans="1:12" x14ac:dyDescent="0.3">
      <c r="A27" s="27">
        <v>1400000</v>
      </c>
      <c r="B27" s="12" t="s">
        <v>27</v>
      </c>
      <c r="C27" s="35">
        <f t="shared" ref="C27:J27" si="5">SUM(C28:C29)</f>
        <v>31901342</v>
      </c>
      <c r="D27" s="35">
        <f t="shared" si="5"/>
        <v>8923716</v>
      </c>
      <c r="E27" s="35">
        <f t="shared" si="5"/>
        <v>16183589</v>
      </c>
      <c r="F27" s="35">
        <f t="shared" si="5"/>
        <v>11062351</v>
      </c>
      <c r="G27" s="35">
        <f t="shared" si="5"/>
        <v>5920293</v>
      </c>
      <c r="H27" s="35">
        <f t="shared" si="5"/>
        <v>11740447</v>
      </c>
      <c r="I27" s="35">
        <f t="shared" si="5"/>
        <v>5612997</v>
      </c>
      <c r="J27" s="35">
        <f t="shared" si="5"/>
        <v>2928852</v>
      </c>
      <c r="K27" s="36">
        <f t="shared" ref="K27:K28" si="6">SUM(C27:J27)</f>
        <v>94273587</v>
      </c>
      <c r="L27" s="10"/>
    </row>
    <row r="28" spans="1:12" s="11" customFormat="1" x14ac:dyDescent="0.3">
      <c r="A28" s="30">
        <v>1400400</v>
      </c>
      <c r="B28" s="16" t="s">
        <v>28</v>
      </c>
      <c r="C28" s="37">
        <f>31053968+847374</f>
        <v>31901342</v>
      </c>
      <c r="D28" s="37">
        <f>7823250+1100466</f>
        <v>8923716</v>
      </c>
      <c r="E28" s="37">
        <f>14862695+1320894</f>
        <v>16183589</v>
      </c>
      <c r="F28" s="37">
        <f>19106168-9079573+1035756</f>
        <v>11062351</v>
      </c>
      <c r="G28" s="37">
        <f>5549167+371126</f>
        <v>5920293</v>
      </c>
      <c r="H28" s="37">
        <f>11625751+114696</f>
        <v>11740447</v>
      </c>
      <c r="I28" s="37">
        <f>4448328+1164669</f>
        <v>5612997</v>
      </c>
      <c r="J28" s="37">
        <f>2856331+72521</f>
        <v>2928852</v>
      </c>
      <c r="K28" s="38">
        <f t="shared" si="6"/>
        <v>94273587</v>
      </c>
    </row>
    <row r="29" spans="1:12" x14ac:dyDescent="0.3">
      <c r="A29" s="29"/>
      <c r="B29" s="15"/>
      <c r="C29" s="37"/>
      <c r="D29" s="37"/>
      <c r="E29" s="37"/>
      <c r="F29" s="37"/>
      <c r="G29" s="37"/>
      <c r="H29" s="37"/>
      <c r="I29" s="37"/>
      <c r="J29" s="37"/>
      <c r="K29" s="36"/>
      <c r="L29" s="10"/>
    </row>
    <row r="30" spans="1:12" ht="21.75" customHeight="1" x14ac:dyDescent="0.3">
      <c r="A30" s="31">
        <v>2000000</v>
      </c>
      <c r="B30" s="26" t="s">
        <v>29</v>
      </c>
      <c r="C30" s="39">
        <f>SUM(C31+C38+C41+C43)</f>
        <v>8155649</v>
      </c>
      <c r="D30" s="39">
        <f t="shared" ref="D30:J30" si="7">SUM(D31+D38+D41+D43)</f>
        <v>388717</v>
      </c>
      <c r="E30" s="39">
        <f t="shared" si="7"/>
        <v>5041747</v>
      </c>
      <c r="F30" s="39">
        <f t="shared" si="7"/>
        <v>3613707</v>
      </c>
      <c r="G30" s="39">
        <f t="shared" si="7"/>
        <v>1788588</v>
      </c>
      <c r="H30" s="39">
        <f t="shared" si="7"/>
        <v>2905772</v>
      </c>
      <c r="I30" s="39">
        <f t="shared" si="7"/>
        <v>6394541</v>
      </c>
      <c r="J30" s="39">
        <f t="shared" si="7"/>
        <v>2818307</v>
      </c>
      <c r="K30" s="40">
        <f t="shared" ref="K30:K36" si="8">SUM(C30:J30)</f>
        <v>31107028</v>
      </c>
      <c r="L30" s="10"/>
    </row>
    <row r="31" spans="1:12" ht="46.8" x14ac:dyDescent="0.3">
      <c r="A31" s="27">
        <v>2010000</v>
      </c>
      <c r="B31" s="12" t="s">
        <v>30</v>
      </c>
      <c r="C31" s="35">
        <v>3392078</v>
      </c>
      <c r="D31" s="35">
        <v>52830</v>
      </c>
      <c r="E31" s="35">
        <v>1493306</v>
      </c>
      <c r="F31" s="35">
        <v>1807071</v>
      </c>
      <c r="G31" s="35">
        <v>829052</v>
      </c>
      <c r="H31" s="35">
        <v>1914211</v>
      </c>
      <c r="I31" s="35">
        <v>5833752</v>
      </c>
      <c r="J31" s="35">
        <v>2524476</v>
      </c>
      <c r="K31" s="36">
        <f t="shared" si="8"/>
        <v>17846776</v>
      </c>
      <c r="L31" s="10"/>
    </row>
    <row r="32" spans="1:12" ht="46.8" x14ac:dyDescent="0.3">
      <c r="A32" s="27">
        <v>2010200</v>
      </c>
      <c r="B32" s="12" t="s">
        <v>31</v>
      </c>
      <c r="C32" s="35">
        <v>2529644</v>
      </c>
      <c r="D32" s="35">
        <v>52051</v>
      </c>
      <c r="E32" s="35">
        <v>649291</v>
      </c>
      <c r="F32" s="35">
        <v>810409</v>
      </c>
      <c r="G32" s="35">
        <v>362703</v>
      </c>
      <c r="H32" s="35">
        <v>744607</v>
      </c>
      <c r="I32" s="35">
        <v>830237</v>
      </c>
      <c r="J32" s="35">
        <v>553953</v>
      </c>
      <c r="K32" s="36">
        <f t="shared" si="8"/>
        <v>6532895</v>
      </c>
      <c r="L32" s="10"/>
    </row>
    <row r="33" spans="1:12" ht="36.75" customHeight="1" x14ac:dyDescent="0.3">
      <c r="A33" s="27">
        <v>2010300</v>
      </c>
      <c r="B33" s="12" t="s">
        <v>32</v>
      </c>
      <c r="C33" s="35">
        <v>65626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6">
        <f t="shared" si="8"/>
        <v>65626</v>
      </c>
      <c r="L33" s="10"/>
    </row>
    <row r="34" spans="1:12" ht="31.2" x14ac:dyDescent="0.3">
      <c r="A34" s="27">
        <v>2010400</v>
      </c>
      <c r="B34" s="12" t="s">
        <v>33</v>
      </c>
      <c r="C34" s="35">
        <v>550000</v>
      </c>
      <c r="D34" s="35">
        <v>0</v>
      </c>
      <c r="E34" s="35">
        <v>363339</v>
      </c>
      <c r="F34" s="35">
        <v>889403</v>
      </c>
      <c r="G34" s="35">
        <v>427731</v>
      </c>
      <c r="H34" s="35">
        <v>1100000</v>
      </c>
      <c r="I34" s="35">
        <v>4854630</v>
      </c>
      <c r="J34" s="35">
        <v>1936006</v>
      </c>
      <c r="K34" s="36">
        <f t="shared" si="8"/>
        <v>10121109</v>
      </c>
      <c r="L34" s="10"/>
    </row>
    <row r="35" spans="1:12" ht="31.2" x14ac:dyDescent="0.3">
      <c r="A35" s="27">
        <v>2010500</v>
      </c>
      <c r="B35" s="12" t="s">
        <v>34</v>
      </c>
      <c r="C35" s="35">
        <v>14800</v>
      </c>
      <c r="D35" s="35">
        <v>0</v>
      </c>
      <c r="E35" s="35">
        <v>5537</v>
      </c>
      <c r="F35" s="35">
        <v>23537</v>
      </c>
      <c r="G35" s="35">
        <v>10356</v>
      </c>
      <c r="H35" s="35">
        <v>8500</v>
      </c>
      <c r="I35" s="35">
        <v>55185</v>
      </c>
      <c r="J35" s="35">
        <v>20034</v>
      </c>
      <c r="K35" s="36">
        <f t="shared" si="8"/>
        <v>137949</v>
      </c>
      <c r="L35" s="10"/>
    </row>
    <row r="36" spans="1:12" ht="31.2" x14ac:dyDescent="0.3">
      <c r="A36" s="27">
        <v>2010900</v>
      </c>
      <c r="B36" s="12" t="s">
        <v>35</v>
      </c>
      <c r="C36" s="35">
        <v>232008</v>
      </c>
      <c r="D36" s="35">
        <v>779</v>
      </c>
      <c r="E36" s="35">
        <v>475026</v>
      </c>
      <c r="F36" s="35">
        <v>83722</v>
      </c>
      <c r="G36" s="35">
        <v>28262</v>
      </c>
      <c r="H36" s="35">
        <v>61104</v>
      </c>
      <c r="I36" s="35">
        <v>93700</v>
      </c>
      <c r="J36" s="35">
        <v>13585</v>
      </c>
      <c r="K36" s="36">
        <f t="shared" si="8"/>
        <v>988186</v>
      </c>
      <c r="L36" s="10"/>
    </row>
    <row r="37" spans="1:12" x14ac:dyDescent="0.3">
      <c r="A37" s="27"/>
      <c r="B37" s="12"/>
      <c r="C37" s="35"/>
      <c r="D37" s="35"/>
      <c r="E37" s="35"/>
      <c r="F37" s="35"/>
      <c r="G37" s="35"/>
      <c r="H37" s="35"/>
      <c r="I37" s="35"/>
      <c r="J37" s="35"/>
      <c r="K37" s="36"/>
      <c r="L37" s="10"/>
    </row>
    <row r="38" spans="1:12" ht="46.8" x14ac:dyDescent="0.3">
      <c r="A38" s="27">
        <v>2020000</v>
      </c>
      <c r="B38" s="12" t="s">
        <v>36</v>
      </c>
      <c r="C38" s="35">
        <f>671073+1644104</f>
        <v>2315177</v>
      </c>
      <c r="D38" s="35">
        <v>154</v>
      </c>
      <c r="E38" s="35">
        <f>1086792+508692+558000</f>
        <v>2153484</v>
      </c>
      <c r="F38" s="35">
        <v>1108704</v>
      </c>
      <c r="G38" s="35">
        <v>68689</v>
      </c>
      <c r="H38" s="35">
        <v>258626</v>
      </c>
      <c r="I38" s="35">
        <v>66961</v>
      </c>
      <c r="J38" s="35">
        <v>29252</v>
      </c>
      <c r="K38" s="36">
        <f>SUM(C38:J38)</f>
        <v>6001047</v>
      </c>
      <c r="L38" s="10"/>
    </row>
    <row r="39" spans="1:12" ht="46.8" x14ac:dyDescent="0.3">
      <c r="A39" s="29">
        <v>2020100</v>
      </c>
      <c r="B39" s="17" t="s">
        <v>37</v>
      </c>
      <c r="C39" s="37">
        <f>500000+1644104</f>
        <v>2144104</v>
      </c>
      <c r="D39" s="37">
        <v>0</v>
      </c>
      <c r="E39" s="37">
        <f>1000000+508692+558000</f>
        <v>2066692</v>
      </c>
      <c r="F39" s="37">
        <v>1005000</v>
      </c>
      <c r="G39" s="37">
        <v>28000</v>
      </c>
      <c r="H39" s="37">
        <v>200000</v>
      </c>
      <c r="I39" s="37">
        <v>35000</v>
      </c>
      <c r="J39" s="37">
        <v>29252</v>
      </c>
      <c r="K39" s="38">
        <f>SUM(C39:J39)</f>
        <v>5508048</v>
      </c>
      <c r="L39" s="10"/>
    </row>
    <row r="40" spans="1:12" x14ac:dyDescent="0.3">
      <c r="A40" s="29"/>
      <c r="B40" s="15"/>
      <c r="C40" s="37"/>
      <c r="D40" s="37"/>
      <c r="E40" s="37"/>
      <c r="F40" s="37"/>
      <c r="G40" s="37"/>
      <c r="H40" s="37"/>
      <c r="I40" s="37"/>
      <c r="J40" s="37"/>
      <c r="K40" s="36"/>
      <c r="L40" s="10"/>
    </row>
    <row r="41" spans="1:12" x14ac:dyDescent="0.3">
      <c r="A41" s="27">
        <v>2060000</v>
      </c>
      <c r="B41" s="12" t="s">
        <v>38</v>
      </c>
      <c r="C41" s="35">
        <v>297017</v>
      </c>
      <c r="D41" s="35">
        <v>31123</v>
      </c>
      <c r="E41" s="35">
        <v>4236</v>
      </c>
      <c r="F41" s="35">
        <v>23000</v>
      </c>
      <c r="G41" s="35">
        <v>1740</v>
      </c>
      <c r="H41" s="35">
        <v>16104</v>
      </c>
      <c r="I41" s="35">
        <v>12106</v>
      </c>
      <c r="J41" s="35">
        <v>26578</v>
      </c>
      <c r="K41" s="36">
        <f>SUM(C41:J41)</f>
        <v>411904</v>
      </c>
      <c r="L41" s="10"/>
    </row>
    <row r="42" spans="1:12" x14ac:dyDescent="0.3">
      <c r="A42" s="29"/>
      <c r="B42" s="15"/>
      <c r="C42" s="35"/>
      <c r="D42" s="35"/>
      <c r="E42" s="35"/>
      <c r="F42" s="35"/>
      <c r="G42" s="35"/>
      <c r="H42" s="35"/>
      <c r="I42" s="35"/>
      <c r="J42" s="35"/>
      <c r="K42" s="36"/>
      <c r="L42" s="10"/>
    </row>
    <row r="43" spans="1:12" x14ac:dyDescent="0.3">
      <c r="A43" s="27">
        <v>2070000</v>
      </c>
      <c r="B43" s="12" t="s">
        <v>39</v>
      </c>
      <c r="C43" s="35">
        <v>2151377</v>
      </c>
      <c r="D43" s="35">
        <f>8382+296228</f>
        <v>304610</v>
      </c>
      <c r="E43" s="35">
        <v>1390721</v>
      </c>
      <c r="F43" s="35">
        <v>674932</v>
      </c>
      <c r="G43" s="35">
        <v>889107</v>
      </c>
      <c r="H43" s="35">
        <v>716831</v>
      </c>
      <c r="I43" s="35">
        <v>481722</v>
      </c>
      <c r="J43" s="35">
        <v>238001</v>
      </c>
      <c r="K43" s="36">
        <f>SUM(C43:J43)</f>
        <v>6847301</v>
      </c>
      <c r="L43" s="10"/>
    </row>
    <row r="44" spans="1:12" x14ac:dyDescent="0.3">
      <c r="A44" s="29"/>
      <c r="B44" s="15"/>
      <c r="C44" s="35"/>
      <c r="D44" s="35"/>
      <c r="E44" s="35"/>
      <c r="F44" s="35"/>
      <c r="G44" s="35"/>
      <c r="H44" s="35"/>
      <c r="I44" s="35"/>
      <c r="J44" s="35"/>
      <c r="K44" s="36"/>
      <c r="L44" s="10"/>
    </row>
    <row r="45" spans="1:12" x14ac:dyDescent="0.3">
      <c r="A45" s="31">
        <v>4000000</v>
      </c>
      <c r="B45" s="26" t="s">
        <v>40</v>
      </c>
      <c r="C45" s="39">
        <f t="shared" ref="C45:J45" si="9">SUM(C46)</f>
        <v>5317184</v>
      </c>
      <c r="D45" s="39">
        <f t="shared" si="9"/>
        <v>4615504</v>
      </c>
      <c r="E45" s="39">
        <f t="shared" si="9"/>
        <v>1674668</v>
      </c>
      <c r="F45" s="39">
        <f t="shared" si="9"/>
        <v>3025947</v>
      </c>
      <c r="G45" s="39">
        <f t="shared" si="9"/>
        <v>702531</v>
      </c>
      <c r="H45" s="39">
        <f t="shared" si="9"/>
        <v>1536005</v>
      </c>
      <c r="I45" s="39">
        <f t="shared" si="9"/>
        <v>810159</v>
      </c>
      <c r="J45" s="39">
        <f t="shared" si="9"/>
        <v>377880</v>
      </c>
      <c r="K45" s="40">
        <f t="shared" ref="K45:K46" si="10">SUM(C45:J45)</f>
        <v>18059878</v>
      </c>
      <c r="L45" s="10"/>
    </row>
    <row r="46" spans="1:12" ht="31.2" x14ac:dyDescent="0.3">
      <c r="A46" s="27">
        <v>4020200</v>
      </c>
      <c r="B46" s="12" t="s">
        <v>41</v>
      </c>
      <c r="C46" s="35">
        <v>5317184</v>
      </c>
      <c r="D46" s="35">
        <v>4615504</v>
      </c>
      <c r="E46" s="35">
        <v>1674668</v>
      </c>
      <c r="F46" s="35">
        <v>3025947</v>
      </c>
      <c r="G46" s="35">
        <v>702531</v>
      </c>
      <c r="H46" s="35">
        <v>1536005</v>
      </c>
      <c r="I46" s="35">
        <v>810159</v>
      </c>
      <c r="J46" s="35">
        <v>377880</v>
      </c>
      <c r="K46" s="36">
        <f t="shared" si="10"/>
        <v>18059878</v>
      </c>
      <c r="L46" s="10"/>
    </row>
    <row r="47" spans="1:12" x14ac:dyDescent="0.3">
      <c r="A47" s="27"/>
      <c r="B47" s="12"/>
      <c r="C47" s="35"/>
      <c r="D47" s="35"/>
      <c r="E47" s="35"/>
      <c r="F47" s="35"/>
      <c r="G47" s="35"/>
      <c r="H47" s="35"/>
      <c r="I47" s="35"/>
      <c r="J47" s="35"/>
      <c r="K47" s="36"/>
      <c r="L47" s="10"/>
    </row>
    <row r="48" spans="1:12" ht="34.950000000000003" customHeight="1" thickBot="1" x14ac:dyDescent="0.35">
      <c r="A48" s="32">
        <v>5000000</v>
      </c>
      <c r="B48" s="45" t="s">
        <v>42</v>
      </c>
      <c r="C48" s="41">
        <f>27931800-967633</f>
        <v>26964167</v>
      </c>
      <c r="D48" s="41">
        <v>744617</v>
      </c>
      <c r="E48" s="41">
        <v>20718822</v>
      </c>
      <c r="F48" s="41">
        <v>7558316</v>
      </c>
      <c r="G48" s="41">
        <v>4535185</v>
      </c>
      <c r="H48" s="41">
        <f>7467547-282477</f>
        <v>7185070</v>
      </c>
      <c r="I48" s="41">
        <v>7607041</v>
      </c>
      <c r="J48" s="41">
        <v>2869183</v>
      </c>
      <c r="K48" s="42">
        <f>SUM(C48:J48)</f>
        <v>78182401</v>
      </c>
      <c r="L48" s="10"/>
    </row>
    <row r="49" spans="1:12" ht="27" customHeight="1" thickBot="1" x14ac:dyDescent="0.35">
      <c r="A49" s="22"/>
      <c r="B49" s="23" t="s">
        <v>43</v>
      </c>
      <c r="C49" s="43">
        <f t="shared" ref="C49:J49" si="11">SUM(C9+C30+C45+C48)</f>
        <v>465658071</v>
      </c>
      <c r="D49" s="43">
        <f t="shared" si="11"/>
        <v>46409732</v>
      </c>
      <c r="E49" s="43">
        <f t="shared" si="11"/>
        <v>291276723</v>
      </c>
      <c r="F49" s="43">
        <f t="shared" si="11"/>
        <v>261488598</v>
      </c>
      <c r="G49" s="43">
        <f t="shared" si="11"/>
        <v>115000051</v>
      </c>
      <c r="H49" s="43">
        <f t="shared" si="11"/>
        <v>184459774</v>
      </c>
      <c r="I49" s="43">
        <f t="shared" si="11"/>
        <v>106614996</v>
      </c>
      <c r="J49" s="43">
        <f t="shared" si="11"/>
        <v>54672458</v>
      </c>
      <c r="K49" s="44">
        <f>SUM(C49:J49)</f>
        <v>1525580403</v>
      </c>
      <c r="L49" s="10"/>
    </row>
    <row r="50" spans="1:12" x14ac:dyDescent="0.3">
      <c r="L50" s="10"/>
    </row>
    <row r="51" spans="1:12" x14ac:dyDescent="0.3">
      <c r="L51" s="10"/>
    </row>
    <row r="53" spans="1:12" x14ac:dyDescent="0.3">
      <c r="L53" s="3"/>
    </row>
  </sheetData>
  <mergeCells count="4">
    <mergeCell ref="I4:K4"/>
    <mergeCell ref="A6:K6"/>
    <mergeCell ref="I2:K2"/>
    <mergeCell ref="H3:K3"/>
  </mergeCells>
  <pageMargins left="0.39370078740157483" right="0.39370078740157483" top="0.78740157480314965" bottom="0.19685039370078741" header="0" footer="0"/>
  <pageSetup paperSize="9" scale="73" firstPageNumber="115" fitToHeight="2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4.1 МБ  (1492)</vt:lpstr>
      <vt:lpstr>'Приложение № 4.1 МБ  (1492)'!Заголовки_для_печати</vt:lpstr>
      <vt:lpstr>'Приложение № 4.1 МБ  (1492)'!Область_печати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2024-12-12T09:50:41Z</dcterms:modified>
</cp:coreProperties>
</file>