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2024\декабрь\4 декабря\ЗАКОН\Респ. бюджет на 2024 год (тек. ред. на 11.12.24г)(17)\"/>
    </mc:Choice>
  </mc:AlternateContent>
  <bookViews>
    <workbookView xWindow="-120" yWindow="-120" windowWidth="29040" windowHeight="15840"/>
  </bookViews>
  <sheets>
    <sheet name="Приложение №8 (1492)" sheetId="2" r:id="rId1"/>
  </sheets>
  <definedNames>
    <definedName name="_xlnm.Print_Area" localSheetId="0">'Приложение №8 (1492)'!$A$1:$N$88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6" i="2" l="1"/>
  <c r="N48" i="2"/>
  <c r="N47" i="2"/>
  <c r="N44" i="2"/>
  <c r="N38" i="2"/>
  <c r="N37" i="2"/>
  <c r="N36" i="2"/>
  <c r="N86" i="2"/>
  <c r="N33" i="2"/>
  <c r="N45" i="2"/>
  <c r="H26" i="2" l="1"/>
  <c r="H31" i="2"/>
  <c r="K27" i="2"/>
  <c r="N70" i="2"/>
  <c r="N72" i="2"/>
  <c r="N73" i="2"/>
  <c r="N74" i="2"/>
  <c r="N87" i="2"/>
  <c r="N69" i="2" l="1"/>
  <c r="C26" i="2"/>
  <c r="M31" i="2" l="1"/>
  <c r="M26" i="2"/>
  <c r="N16" i="2"/>
  <c r="N82" i="2" l="1"/>
  <c r="N24" i="2"/>
  <c r="I31" i="2"/>
  <c r="I30" i="2"/>
  <c r="I29" i="2"/>
  <c r="I28" i="2"/>
  <c r="I26" i="2"/>
  <c r="I25" i="2"/>
  <c r="D26" i="2"/>
  <c r="D27" i="2"/>
  <c r="N25" i="2"/>
  <c r="J27" i="2" l="1"/>
  <c r="I27" i="2" l="1"/>
  <c r="N50" i="2"/>
  <c r="N34" i="2"/>
  <c r="J24" i="2"/>
  <c r="I24" i="2" l="1"/>
  <c r="J23" i="2"/>
  <c r="N8" i="2"/>
  <c r="N51" i="2"/>
  <c r="N49" i="2"/>
  <c r="I23" i="2" l="1"/>
  <c r="N83" i="2"/>
  <c r="H23" i="2" l="1"/>
  <c r="N85" i="2" l="1"/>
  <c r="N27" i="2" l="1"/>
  <c r="G27" i="2" l="1"/>
  <c r="N11" i="2"/>
  <c r="M23" i="2" l="1"/>
  <c r="N31" i="2" l="1"/>
  <c r="D31" i="2"/>
  <c r="N30" i="2"/>
  <c r="D30" i="2"/>
  <c r="N29" i="2"/>
  <c r="D29" i="2"/>
  <c r="N28" i="2"/>
  <c r="D28" i="2"/>
  <c r="N26" i="2"/>
  <c r="L23" i="2"/>
  <c r="K23" i="2"/>
  <c r="F23" i="2"/>
  <c r="G30" i="2" l="1"/>
  <c r="G28" i="2"/>
  <c r="G29" i="2"/>
  <c r="G26" i="2"/>
  <c r="G31" i="2"/>
  <c r="N23" i="2"/>
  <c r="N18" i="2" l="1"/>
  <c r="G23" i="2"/>
  <c r="N17" i="2" l="1"/>
</calcChain>
</file>

<file path=xl/sharedStrings.xml><?xml version="1.0" encoding="utf-8"?>
<sst xmlns="http://schemas.openxmlformats.org/spreadsheetml/2006/main" count="167" uniqueCount="140">
  <si>
    <t>ДОХОДЫ ВСЕГО, в том числе:</t>
  </si>
  <si>
    <t>Налог с владельцев транспортных средств, уплачиваемый юридическими лицами</t>
  </si>
  <si>
    <t>Отчисления от налога на доходы организаций</t>
  </si>
  <si>
    <t>РАСХОДЫ ВСЕГО, в том числе:</t>
  </si>
  <si>
    <t>Субсидии местным бюджетам на исполнение программ развития дорожной отрасли ВСЕГО, в т.ч.:</t>
  </si>
  <si>
    <t>№ п/п</t>
  </si>
  <si>
    <t>Наименование государственной администрации</t>
  </si>
  <si>
    <t>Доли для распределения государственными администрациями субсидий, направленных в местные бюджеты городов и районов</t>
  </si>
  <si>
    <t>Доля для распределения  иных                                                         поступлений в Дорожный фонд  ПМР</t>
  </si>
  <si>
    <t>Распределение средств для формирования программ развития дорожной отрасли, руб.</t>
  </si>
  <si>
    <t>Источники финансирования расходов по программам развития дорожной отрасли, руб.</t>
  </si>
  <si>
    <t>на государственные дороги</t>
  </si>
  <si>
    <t>на улично-дорожную сеть</t>
  </si>
  <si>
    <t>по автомобильным дорогам общего пользования, находящимся в муниципальной собственности</t>
  </si>
  <si>
    <t>ВСЕГО</t>
  </si>
  <si>
    <t>в том числе:</t>
  </si>
  <si>
    <t>г.Тирасполя</t>
  </si>
  <si>
    <t>г. Днестровска</t>
  </si>
  <si>
    <t>г. Бендеры</t>
  </si>
  <si>
    <t>Григориопольского района и г. Григориополя</t>
  </si>
  <si>
    <t xml:space="preserve">Министерство экономического развития Приднестровской Молдавской Республики </t>
  </si>
  <si>
    <t>а)</t>
  </si>
  <si>
    <t>б)</t>
  </si>
  <si>
    <t>в)</t>
  </si>
  <si>
    <t>г)</t>
  </si>
  <si>
    <t>д)</t>
  </si>
  <si>
    <t>е)</t>
  </si>
  <si>
    <t>ж)</t>
  </si>
  <si>
    <t>з)</t>
  </si>
  <si>
    <t>1.2.</t>
  </si>
  <si>
    <t>2.</t>
  </si>
  <si>
    <t>1.</t>
  </si>
  <si>
    <t>1.1.</t>
  </si>
  <si>
    <t>Всего субсидий из республиканского бюджета, в том числе:</t>
  </si>
  <si>
    <t>(руб.)</t>
  </si>
  <si>
    <t>Дубоссарского района и г. Дубоссары</t>
  </si>
  <si>
    <t>Каменского района и г. Каменки</t>
  </si>
  <si>
    <t xml:space="preserve">Рыбницкого района и г. Рыбницы </t>
  </si>
  <si>
    <t xml:space="preserve">Слободзейского района и г. Слободзеи </t>
  </si>
  <si>
    <t>Основные характеристики Дорожного фонда Приднестровской Молдавской Республики на 2024 год</t>
  </si>
  <si>
    <t>"О республиканском бюджете на 2024 год"</t>
  </si>
  <si>
    <t>Акцизный сбор от реализации газа углеводородного сжиженного, используемого в качестве автомобильного топлива</t>
  </si>
  <si>
    <t>3.</t>
  </si>
  <si>
    <t>2.2.</t>
  </si>
  <si>
    <t>реконструкция и капитальный                                                             ремонт сетей                                                                       ливневой канализации</t>
  </si>
  <si>
    <t xml:space="preserve">по автом. дорогам общего                                       пользования, находящимся                                                                                   в мун. собств.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</si>
  <si>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 автомобильным дорогам общего                                                       пользования, находящимся                                               в государственной собственности                                                   (Прилож. 8.1)</t>
  </si>
  <si>
    <t xml:space="preserve"> Итого субсидий на исполнение  программ развития                                                       дорожной отрасли, руб.</t>
  </si>
  <si>
    <t>к Закону Приднестровской Молдавской Республики</t>
  </si>
  <si>
    <t>всего</t>
  </si>
  <si>
    <t>Дорожного фонда на счете Министерства финансов Приднестровской Молдавской Республики</t>
  </si>
  <si>
    <t>Дорожного фонда на счетах местных бюджетов городов и районов</t>
  </si>
  <si>
    <t>2.1.</t>
  </si>
  <si>
    <t>2.3.</t>
  </si>
  <si>
    <t>2.4.</t>
  </si>
  <si>
    <t>в том числе по автомобильным дорогам общего пользования, находящимся в государственной собственности</t>
  </si>
  <si>
    <t>г. Тирасполя</t>
  </si>
  <si>
    <t>в том числе целевые субсидии</t>
  </si>
  <si>
    <t xml:space="preserve">в том числе во исполнение Постановления Счетной палаты Приднестровской Молдавской Республики </t>
  </si>
  <si>
    <t>на выполнение работ по устройству надлежащего гравийно-щебеночного покрытия с устройством водоотводного лотка на автомобильной дороге Рашков - Валя-Адынкэ - Константиновка</t>
  </si>
  <si>
    <t>на выполнение работ по устройству водоотводных лотков на автомобильной дороге Тирасполь - Каменка, км. 149 (спуск Катериновка)</t>
  </si>
  <si>
    <t>в том числе по автомобильным дорогам общего пользования, находящимся в государственной собственности, в том числе:</t>
  </si>
  <si>
    <t>санкционированная кредиторская задолженность по состоянию на 01.01.2024 года, с учетом частичного или полного её погашения за счет переходящих остатков на счетах местных бюджетов по состоянию на 01.01.2024 года</t>
  </si>
  <si>
    <t>Переходящие остатки по состоянию на 01.01.2024 г.</t>
  </si>
  <si>
    <t>4.1</t>
  </si>
  <si>
    <t>4.1.1.</t>
  </si>
  <si>
    <t>4.1.2.</t>
  </si>
  <si>
    <t>4.1.3.</t>
  </si>
  <si>
    <t>4.1.4.</t>
  </si>
  <si>
    <t>4.1.6.</t>
  </si>
  <si>
    <t>4.1.7.</t>
  </si>
  <si>
    <t>4.2.</t>
  </si>
  <si>
    <t>4.3</t>
  </si>
  <si>
    <t>Целевые субсидии государственной администрации Григориопольского района и города Григориополя на погашение санкционированной кредиторской задолженности за выполненные работы по устройству цементобетонного покрытия на автомобильной дороге Бутор - Виноградное - Малаешты - Красногорка</t>
  </si>
  <si>
    <t>4.1.8.</t>
  </si>
  <si>
    <t>4.4</t>
  </si>
  <si>
    <t>5.</t>
  </si>
  <si>
    <t>4.1.5</t>
  </si>
  <si>
    <t>4.1.9.</t>
  </si>
  <si>
    <t>На покрытие дефицита республиканского бюджета</t>
  </si>
  <si>
    <t>3)</t>
  </si>
  <si>
    <t>2)</t>
  </si>
  <si>
    <t>1)</t>
  </si>
  <si>
    <t>целевые субсидии, в том числе:</t>
  </si>
  <si>
    <t>Приложение № 8</t>
  </si>
  <si>
    <r>
      <t>4</t>
    </r>
    <r>
      <rPr>
        <b/>
        <sz val="12"/>
        <color rgb="FF00B0F0"/>
        <rFont val="Times New Roman"/>
        <family val="1"/>
        <charset val="204"/>
      </rPr>
      <t>.</t>
    </r>
  </si>
  <si>
    <t>4.1.10.</t>
  </si>
  <si>
    <t>4.1.11.</t>
  </si>
  <si>
    <r>
      <t>для перечисления</t>
    </r>
    <r>
      <rPr>
        <b/>
        <sz val="12"/>
        <rFont val="Times New Roman"/>
        <family val="1"/>
        <charset val="204"/>
      </rPr>
      <t xml:space="preserve"> 0,5885%</t>
    </r>
    <r>
      <rPr>
        <sz val="12"/>
        <rFont val="Times New Roman"/>
        <family val="1"/>
        <charset val="204"/>
      </rPr>
      <t xml:space="preserve"> поступлений Дорожного фонда ПМР (за исключением налога с владельцев транспортных средств) на проведение работ по  обследованию мостовых сооружений и на выполнение проектно-изыскательских работ, связанных с содержанием, ремонтом и развитием (строительством, реконструкцией) автомобильных дорог общего пользования и их составных частей, находящихся в государственной и муниципальной собственности, и экспертизе проектно-сметной документации</t>
    </r>
  </si>
  <si>
    <r>
      <t xml:space="preserve">для перечисления </t>
    </r>
    <r>
      <rPr>
        <b/>
        <sz val="12"/>
        <rFont val="Times New Roman"/>
        <family val="1"/>
        <charset val="204"/>
      </rPr>
      <t>2,3196%</t>
    </r>
    <r>
      <rPr>
        <sz val="12"/>
        <rFont val="Times New Roman"/>
        <family val="1"/>
        <charset val="204"/>
      </rPr>
      <t xml:space="preserve"> поступлений Дорожного фонда (за исключением налога с владельцев транспортных средств) на погашение задолженности дорожных предприятий перед ГУП "Дубоссарская ГЭС"</t>
    </r>
  </si>
  <si>
    <r>
      <t xml:space="preserve">для перечисления </t>
    </r>
    <r>
      <rPr>
        <b/>
        <sz val="12"/>
        <rFont val="Times New Roman"/>
        <family val="1"/>
        <charset val="204"/>
      </rPr>
      <t>6,0731%</t>
    </r>
    <r>
      <rPr>
        <sz val="12"/>
        <rFont val="Times New Roman"/>
        <family val="1"/>
        <charset val="204"/>
      </rPr>
      <t xml:space="preserve"> поступлений Дорожного фонда ПМР (за исключением налога с владельцев транспортных средств) на оплату потребленной электроэнергии сетей уличного освещения автомобильных дорог общего пользования, находящихся на балансе государственного унитарного предприятия "Единые распределительные электрические сети", а также на организацию уличного освещения вдоль автомобильных дорог общего пользования, находящихся в государственной и муниципальной собственности</t>
    </r>
  </si>
  <si>
    <t>на выполнение работ по капитальному ремонту автомобильной дороги Каменка - Кузьмин - гр. Украины с организацией водоотвода (спуск Кузьмин)</t>
  </si>
  <si>
    <t>налог с владельцев транспортных средств</t>
  </si>
  <si>
    <t>иные поступления в Дорожный фонд</t>
  </si>
  <si>
    <t xml:space="preserve">в том числе по автомобильным дорогам общего пользования, находящимся в государственной собственности (возврат во исполнение Постановления Счетной палаты Приднестровской Молдавской Республики) </t>
  </si>
  <si>
    <t>по автомобильным дорогам общего пользования, находящимся в государственной собственности</t>
  </si>
  <si>
    <t>целевые субсидии</t>
  </si>
  <si>
    <t>3.3)</t>
  </si>
  <si>
    <t>2.1)</t>
  </si>
  <si>
    <t>3.1)</t>
  </si>
  <si>
    <t>3.2)</t>
  </si>
  <si>
    <t>3.4)</t>
  </si>
  <si>
    <t>3.5)</t>
  </si>
  <si>
    <t xml:space="preserve">целевые субсидии </t>
  </si>
  <si>
    <r>
      <t>за счет остатков Дорожного фонда на счетах местных бюджетов городов и районов, ВСЕГО, в том числе по государственным администрациям</t>
    </r>
    <r>
      <rPr>
        <b/>
        <sz val="12"/>
        <rFont val="Times New Roman"/>
        <family val="1"/>
        <charset val="204"/>
      </rPr>
      <t>:</t>
    </r>
  </si>
  <si>
    <t>Целевые субсидии государственной администрации Дубоссарского района и г. Дубоссары  на погашение санкционированной кредиторской задолженности за выполненные работы по ремонту асфальтобетонного покрытия на автомобильной дороге Тирасполь - Каменка, км 68-73 (выборочно)</t>
  </si>
  <si>
    <t>Целевые субсидии государственной администрации г. Днестровска на погашение санкционированной кредиторской задолженности за выполненные работы по ремонту асфальтобетонного покрытия по ул. Котовского, ведущего к Днестровскому водохранилищу, за минусом переходящих остатков по состоянию на 01.01.2024 года</t>
  </si>
  <si>
    <t>Целевые субсидии государственной администрации Рыбницкого района и г. Рыбницы на погашение санкционированной кредиторской задолженности за выполненные работы по  ремонту асфальтобетонного покрытия аварийного участка автомобильной дороги  (Рыбница - Броштяны - гр. Украины) Колбасна - Воронково</t>
  </si>
  <si>
    <t>Целевые субсидии государственной администрации Рыбницкого района и г. Рыбницы на погашение санкционированной кредиторской задолженности за выполненные работы по завершению работ по  ликвидации аварийной ситуации по автомобильной дороге Тирасполь - Каменка, км 142-143</t>
  </si>
  <si>
    <t>Целевые субсидии государственной администрации Рыбницкого района и г. Рыбницы на капитальный ремонт дорожного покрытия по ул. Ленина в г. Рыбнице после замены сетей теплоснабжения и горячего водоснабжения</t>
  </si>
  <si>
    <t>направляются на погашение кредиторской задолженности, сложившейся по состоянию на 01.01.2024 года, по автомобильным дорогам, находящимся в муниципальной собственности</t>
  </si>
  <si>
    <t>направляются на частичное погашение кредиторской задолженности, сложившейся по состоянию на 01.01.2024 года, по автомобильным дорогам, находящимся в муниципальной собственности</t>
  </si>
  <si>
    <t>направляются на частичное погашение кредиторской задолженности по целевым субсидиям, сложившейся по состоянию на 01.01.2024 года</t>
  </si>
  <si>
    <t xml:space="preserve">направляются на погашение кредиторской задолженности, сложившейся по состоянию на 01.01.2024 года </t>
  </si>
  <si>
    <t>на продолжение работ по строительству тротуара автомобильной дороги Каменка - Хрустовая - гр. Украины (5-й район города Каменки)</t>
  </si>
  <si>
    <t>направляются на частичное погашение кредиторской задолженности, сложившейся по состоянию на 01.01.2024 года, по автомобильным дорогам, находящимся в государственной собственности</t>
  </si>
  <si>
    <r>
      <t xml:space="preserve">для перечисления </t>
    </r>
    <r>
      <rPr>
        <b/>
        <sz val="12"/>
        <rFont val="Times New Roman"/>
        <family val="1"/>
        <charset val="204"/>
      </rPr>
      <t>0,2837%</t>
    </r>
    <r>
      <rPr>
        <sz val="12"/>
        <rFont val="Times New Roman"/>
        <family val="1"/>
        <charset val="204"/>
      </rPr>
      <t xml:space="preserve"> поступлений Дорожного фонда ПМР (за исключением налога с владельцев транспортных средств) как целевые субсидии Дорожного фонда на финансирование предпроектного обследования автомобильных мостов в городе Тирасполе (мост по улице Шевченко, мост через реку Днестр) и путепровода на а/д Брест - Кишинёв-Одесса, км 934 (мост через ж/д Тирасполь – Новосавицкая)</t>
    </r>
  </si>
  <si>
    <t>на выполнение работ по ремонту автомобильной дороги Каменка - Красный Октябрь, км 0-1, включая строительство ливневой канализации ул. Ленина - ул. Кирова</t>
  </si>
  <si>
    <t>Увеличение местного бюджета города Бендеры (средства Дорожного фонда Приднестровской Молдавской Республики, возвращенные в 2024 году на счет местного бюджета как не использованные в рамках договоров, заключенных в 2023 году)</t>
  </si>
  <si>
    <t>4.1.18.</t>
  </si>
  <si>
    <t>4.1.12.</t>
  </si>
  <si>
    <t>4.1.13.</t>
  </si>
  <si>
    <t>4.1.14.</t>
  </si>
  <si>
    <t>4.1.15.</t>
  </si>
  <si>
    <t>4.1.16.</t>
  </si>
  <si>
    <t>4.1.17.</t>
  </si>
  <si>
    <t>Целевые субсидии государственной администрации г. Тирасполя и г. Днестровска на выполнение работ по расширению дороги по ул. Ленина в районе сквера Южный</t>
  </si>
  <si>
    <r>
      <t xml:space="preserve">для перечисления </t>
    </r>
    <r>
      <rPr>
        <b/>
        <sz val="12"/>
        <rFont val="Times New Roman"/>
        <family val="1"/>
        <charset val="204"/>
      </rPr>
      <t>0,1486%</t>
    </r>
    <r>
      <rPr>
        <sz val="12"/>
        <rFont val="Times New Roman"/>
        <family val="1"/>
        <charset val="204"/>
      </rPr>
      <t xml:space="preserve"> поступлений Дорожного фонда ПМР (за исключением налога с владельцев транспортных средств) как целевые субсидии Дорожного фонда на финансирование капитального ремонта дорожных покрытий после замены сетей подземных инженерных коммуникаций, в том числе:</t>
    </r>
  </si>
  <si>
    <t>Целевые субсидии государственной администрации г. Бендеры на строительство, ремонт и благоустройство тротуара по ул. Пионерской г. Бендеры, в том числе проектные работы, технический надзор</t>
  </si>
  <si>
    <t>Целевые субсидии государственной администрации Рыбницкого района и г. Рыбницы на выполнение работ по ремонту дорожного полотна ТПП "Мост Рыбница", г. Рыбница, ул. Горького</t>
  </si>
  <si>
    <t>Целевые субсидии государственной администрации Григориопольского района и г. Григориополя на ликвидацию аварийных ситуаций по автомобильной дороге (обход г. Григориополя)</t>
  </si>
  <si>
    <t>Целевые субсидии Государственной администрации Григориопольского района и г. Григориополя на ликвидацию аварийных ситуаций по автомобильной дороге Григориополь - Карманово - Колосово - гр. Украины</t>
  </si>
  <si>
    <t>Целевые субсидии государственной администрации г. Тирасполя и г. Днестровска на выполнение работ в г.Тирасполе по продолжению улицы Юности до объездной дороги, в том числе проектные работы и технический надзор</t>
  </si>
  <si>
    <t>Целевые субсидии государственной администрации г. Бендеры на погашение бюджетных обязательств по договору от 24.12.2023 г. № 50/23-ДФ(в) (устройство стоянки для большегрузных транспортных средств в районе "ТПП Бендеры (Кишинев)"</t>
  </si>
  <si>
    <t>Целевые субсидии государственной администрации Слободзейского района и города Слободзеи на строительство светофорного объекта на перекрестке улиц Тираспольское шоссе и Димитрова-Ленина в с. Парканы Слободзейского района</t>
  </si>
  <si>
    <t>Целевые субсидии государственной администрации г. Бендеры на устройство третьей полосы движения на экспорт ТПП "Бендеры (Кишинев)", устройство площадки весового контроля, перенос сетей, проектные работы и технический надзор</t>
  </si>
  <si>
    <t>Отчисления от единого таможенного платежа в размере с 1 января по 29 февраля 2024 года 20,50 процента, с 1 марта по 30 ноября 2024 года – 21,38 процента, с 1 декабря 2024 года по 31 декабря 2024 года – 21,17 процента</t>
  </si>
  <si>
    <t>Средства Дорожного фонда, возвращенные в 2024 году на счет местного бюджета как не использованные в рамках договоров, заключенных в 2023 году</t>
  </si>
  <si>
    <t>Целевые субсидии государственной администрации г. Бендеры на реконструкцию замощения по ул. Протягайловской (в районе ГУ "Бендерский центр матери и ребенка"), в том числе технический надзор</t>
  </si>
  <si>
    <t>Целевые субсидии государственной администрации Слободзейского района и города Слободзеи  на ремонт дорожного покрытия улицы Комсомольской, улицы Суворова в с. Суклея Слободзейского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</si>
</sst>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00B0F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2" xfId="1" applyFont="1" applyFill="1" applyBorder="1" applyAlignment="1">
      <alignment horizontal="center" vertical="center" wrapText="1"/>
    </xf>
    <xf numFmtId="3" fontId="4" fillId="0" borderId="6" xfId="1" applyNumberFormat="1" applyFont="1" applyBorder="1" applyAlignment="1">
      <alignment vertical="center" wrapText="1"/>
    </xf>
    <xf numFmtId="49" fontId="2" fillId="0" borderId="17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0" fontId="4" fillId="0" borderId="0" xfId="1" applyFont="1" applyFill="1" applyAlignment="1">
      <alignment vertical="center" wrapText="1"/>
    </xf>
    <xf numFmtId="0" fontId="4" fillId="0" borderId="0" xfId="1" applyFont="1" applyAlignment="1">
      <alignment vertical="center" wrapText="1"/>
    </xf>
    <xf numFmtId="164" fontId="2" fillId="0" borderId="0" xfId="1" applyNumberFormat="1" applyFont="1" applyFill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2" fillId="0" borderId="0" xfId="1" applyFont="1" applyAlignment="1">
      <alignment vertical="center" wrapText="1"/>
    </xf>
    <xf numFmtId="3" fontId="4" fillId="0" borderId="0" xfId="1" applyNumberFormat="1" applyFont="1" applyFill="1" applyAlignment="1">
      <alignment vertical="center" wrapText="1"/>
    </xf>
    <xf numFmtId="164" fontId="7" fillId="0" borderId="0" xfId="1" applyNumberFormat="1" applyFont="1" applyFill="1" applyAlignment="1">
      <alignment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left" vertical="center" wrapText="1"/>
    </xf>
    <xf numFmtId="3" fontId="2" fillId="0" borderId="0" xfId="1" applyNumberFormat="1" applyFont="1" applyBorder="1" applyAlignment="1">
      <alignment vertical="center" wrapText="1"/>
    </xf>
    <xf numFmtId="164" fontId="4" fillId="0" borderId="0" xfId="1" applyNumberFormat="1" applyFont="1" applyFill="1" applyAlignment="1">
      <alignment vertical="center" wrapText="1"/>
    </xf>
    <xf numFmtId="3" fontId="4" fillId="0" borderId="6" xfId="1" applyNumberFormat="1" applyFont="1" applyFill="1" applyBorder="1" applyAlignment="1">
      <alignment vertical="center" wrapText="1"/>
    </xf>
    <xf numFmtId="3" fontId="2" fillId="0" borderId="4" xfId="1" applyNumberFormat="1" applyFont="1" applyFill="1" applyBorder="1" applyAlignment="1">
      <alignment vertical="center" wrapText="1"/>
    </xf>
    <xf numFmtId="3" fontId="4" fillId="0" borderId="9" xfId="0" applyNumberFormat="1" applyFont="1" applyFill="1" applyBorder="1" applyAlignment="1">
      <alignment vertical="center" wrapText="1"/>
    </xf>
    <xf numFmtId="3" fontId="2" fillId="0" borderId="19" xfId="0" applyNumberFormat="1" applyFont="1" applyFill="1" applyBorder="1" applyAlignment="1">
      <alignment vertical="center" wrapText="1"/>
    </xf>
    <xf numFmtId="3" fontId="4" fillId="0" borderId="4" xfId="1" applyNumberFormat="1" applyFont="1" applyFill="1" applyBorder="1" applyAlignment="1">
      <alignment vertical="center" wrapText="1"/>
    </xf>
    <xf numFmtId="0" fontId="4" fillId="0" borderId="5" xfId="1" applyFont="1" applyFill="1" applyBorder="1" applyAlignment="1">
      <alignment horizontal="right" vertical="center" wrapText="1"/>
    </xf>
    <xf numFmtId="49" fontId="4" fillId="0" borderId="7" xfId="1" applyNumberFormat="1" applyFont="1" applyFill="1" applyBorder="1" applyAlignment="1">
      <alignment horizontal="center" vertical="center" wrapText="1"/>
    </xf>
    <xf numFmtId="49" fontId="2" fillId="2" borderId="17" xfId="1" applyNumberFormat="1" applyFont="1" applyFill="1" applyBorder="1" applyAlignment="1">
      <alignment horizontal="center" vertical="center" wrapText="1"/>
    </xf>
    <xf numFmtId="3" fontId="2" fillId="2" borderId="19" xfId="1" applyNumberFormat="1" applyFont="1" applyFill="1" applyBorder="1" applyAlignment="1">
      <alignment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3" fontId="2" fillId="2" borderId="6" xfId="1" applyNumberFormat="1" applyFont="1" applyFill="1" applyBorder="1" applyAlignment="1">
      <alignment vertical="center" wrapText="1"/>
    </xf>
    <xf numFmtId="49" fontId="4" fillId="0" borderId="5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vertical="center" wrapText="1"/>
    </xf>
    <xf numFmtId="3" fontId="4" fillId="0" borderId="5" xfId="1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vertical="center" wrapText="1"/>
    </xf>
    <xf numFmtId="3" fontId="4" fillId="0" borderId="23" xfId="0" applyNumberFormat="1" applyFont="1" applyFill="1" applyBorder="1" applyAlignment="1">
      <alignment vertical="center" wrapText="1"/>
    </xf>
    <xf numFmtId="49" fontId="4" fillId="0" borderId="24" xfId="1" applyNumberFormat="1" applyFont="1" applyFill="1" applyBorder="1" applyAlignment="1">
      <alignment horizontal="center" vertical="center" wrapText="1"/>
    </xf>
    <xf numFmtId="49" fontId="4" fillId="0" borderId="5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horizontal="right" vertical="center" wrapText="1"/>
    </xf>
    <xf numFmtId="9" fontId="2" fillId="0" borderId="3" xfId="1" applyNumberFormat="1" applyFont="1" applyFill="1" applyBorder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left" vertical="center" wrapText="1"/>
    </xf>
    <xf numFmtId="10" fontId="4" fillId="0" borderId="1" xfId="1" applyNumberFormat="1" applyFont="1" applyFill="1" applyBorder="1" applyAlignment="1">
      <alignment horizontal="right" vertical="center" wrapText="1"/>
    </xf>
    <xf numFmtId="9" fontId="4" fillId="0" borderId="1" xfId="1" applyNumberFormat="1" applyFont="1" applyFill="1" applyBorder="1" applyAlignment="1">
      <alignment horizontal="right" vertical="center" wrapText="1"/>
    </xf>
    <xf numFmtId="10" fontId="4" fillId="0" borderId="1" xfId="2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1" xfId="1" applyNumberFormat="1" applyFont="1" applyFill="1" applyBorder="1" applyAlignment="1">
      <alignment vertical="center" wrapText="1"/>
    </xf>
    <xf numFmtId="10" fontId="4" fillId="0" borderId="1" xfId="1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8" xfId="1" applyFont="1" applyFill="1" applyBorder="1" applyAlignment="1">
      <alignment vertical="center" wrapText="1"/>
    </xf>
    <xf numFmtId="10" fontId="4" fillId="0" borderId="8" xfId="1" applyNumberFormat="1" applyFont="1" applyFill="1" applyBorder="1" applyAlignment="1">
      <alignment horizontal="right" vertical="center" wrapText="1"/>
    </xf>
    <xf numFmtId="9" fontId="4" fillId="0" borderId="8" xfId="1" applyNumberFormat="1" applyFont="1" applyFill="1" applyBorder="1" applyAlignment="1">
      <alignment horizontal="right" vertical="center" wrapText="1"/>
    </xf>
    <xf numFmtId="3" fontId="4" fillId="0" borderId="8" xfId="0" applyNumberFormat="1" applyFont="1" applyFill="1" applyBorder="1" applyAlignment="1">
      <alignment vertical="center" wrapText="1"/>
    </xf>
    <xf numFmtId="3" fontId="4" fillId="0" borderId="8" xfId="0" applyNumberFormat="1" applyFont="1" applyFill="1" applyBorder="1" applyAlignment="1">
      <alignment horizontal="right" vertical="center" wrapText="1"/>
    </xf>
    <xf numFmtId="49" fontId="4" fillId="0" borderId="7" xfId="1" applyNumberFormat="1" applyFont="1" applyFill="1" applyBorder="1" applyAlignment="1">
      <alignment horizontal="center" vertical="center" wrapText="1"/>
    </xf>
    <xf numFmtId="49" fontId="4" fillId="0" borderId="28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Alignment="1">
      <alignment vertical="center" wrapText="1"/>
    </xf>
    <xf numFmtId="0" fontId="4" fillId="0" borderId="25" xfId="1" applyFont="1" applyFill="1" applyBorder="1" applyAlignment="1">
      <alignment horizontal="center" vertical="center" textRotation="90" wrapText="1"/>
    </xf>
    <xf numFmtId="3" fontId="4" fillId="0" borderId="27" xfId="0" applyNumberFormat="1" applyFont="1" applyFill="1" applyBorder="1" applyAlignment="1">
      <alignment vertical="center" wrapText="1"/>
    </xf>
    <xf numFmtId="3" fontId="2" fillId="0" borderId="4" xfId="0" applyNumberFormat="1" applyFont="1" applyFill="1" applyBorder="1" applyAlignment="1">
      <alignment vertical="center" wrapText="1"/>
    </xf>
    <xf numFmtId="10" fontId="4" fillId="0" borderId="8" xfId="2" applyNumberFormat="1" applyFont="1" applyFill="1" applyBorder="1" applyAlignment="1">
      <alignment horizontal="right" vertical="center" wrapText="1"/>
    </xf>
    <xf numFmtId="3" fontId="4" fillId="0" borderId="8" xfId="1" applyNumberFormat="1" applyFont="1" applyFill="1" applyBorder="1" applyAlignment="1">
      <alignment vertical="center" wrapText="1"/>
    </xf>
    <xf numFmtId="3" fontId="4" fillId="0" borderId="24" xfId="1" applyNumberFormat="1" applyFont="1" applyFill="1" applyBorder="1" applyAlignment="1">
      <alignment horizontal="center" vertical="center" wrapText="1"/>
    </xf>
    <xf numFmtId="3" fontId="4" fillId="0" borderId="23" xfId="1" applyNumberFormat="1" applyFont="1" applyFill="1" applyBorder="1" applyAlignment="1">
      <alignment vertical="center" wrapText="1"/>
    </xf>
    <xf numFmtId="3" fontId="4" fillId="0" borderId="28" xfId="1" applyNumberFormat="1" applyFont="1" applyFill="1" applyBorder="1" applyAlignment="1">
      <alignment horizontal="center" vertical="center" wrapText="1"/>
    </xf>
    <xf numFmtId="3" fontId="4" fillId="0" borderId="27" xfId="1" applyNumberFormat="1" applyFont="1" applyBorder="1" applyAlignment="1">
      <alignment vertical="center" wrapText="1"/>
    </xf>
    <xf numFmtId="0" fontId="2" fillId="2" borderId="17" xfId="1" applyFont="1" applyFill="1" applyBorder="1" applyAlignment="1">
      <alignment horizontal="center" vertical="center" wrapText="1"/>
    </xf>
    <xf numFmtId="3" fontId="4" fillId="0" borderId="23" xfId="1" applyNumberFormat="1" applyFont="1" applyBorder="1" applyAlignment="1">
      <alignment vertical="center" wrapText="1"/>
    </xf>
    <xf numFmtId="3" fontId="2" fillId="2" borderId="17" xfId="1" applyNumberFormat="1" applyFont="1" applyFill="1" applyBorder="1" applyAlignment="1">
      <alignment horizontal="center" vertical="center" wrapText="1"/>
    </xf>
    <xf numFmtId="49" fontId="2" fillId="0" borderId="28" xfId="1" applyNumberFormat="1" applyFont="1" applyFill="1" applyBorder="1" applyAlignment="1">
      <alignment horizontal="center" vertical="center" wrapText="1"/>
    </xf>
    <xf numFmtId="3" fontId="2" fillId="0" borderId="27" xfId="1" applyNumberFormat="1" applyFont="1" applyFill="1" applyBorder="1" applyAlignment="1">
      <alignment vertical="center" wrapText="1"/>
    </xf>
    <xf numFmtId="0" fontId="4" fillId="0" borderId="6" xfId="1" applyFont="1" applyFill="1" applyBorder="1" applyAlignment="1">
      <alignment horizontal="center" vertical="center" textRotation="90" wrapText="1"/>
    </xf>
    <xf numFmtId="0" fontId="4" fillId="0" borderId="23" xfId="1" applyFont="1" applyFill="1" applyBorder="1" applyAlignment="1">
      <alignment horizontal="center" vertical="center" textRotation="90" wrapText="1"/>
    </xf>
    <xf numFmtId="0" fontId="4" fillId="0" borderId="14" xfId="1" applyFont="1" applyFill="1" applyBorder="1" applyAlignment="1">
      <alignment horizontal="left" vertical="center" wrapText="1"/>
    </xf>
    <xf numFmtId="0" fontId="4" fillId="0" borderId="15" xfId="1" applyFont="1" applyFill="1" applyBorder="1" applyAlignment="1">
      <alignment horizontal="left" vertical="center" wrapText="1"/>
    </xf>
    <xf numFmtId="0" fontId="4" fillId="0" borderId="16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4" fillId="0" borderId="12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textRotation="90" wrapText="1"/>
    </xf>
    <xf numFmtId="0" fontId="4" fillId="0" borderId="25" xfId="1" applyFont="1" applyFill="1" applyBorder="1" applyAlignment="1">
      <alignment horizontal="center" vertical="center" textRotation="90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20" xfId="1" applyNumberFormat="1" applyFont="1" applyFill="1" applyBorder="1" applyAlignment="1">
      <alignment horizontal="center" vertical="center" wrapText="1"/>
    </xf>
    <xf numFmtId="49" fontId="2" fillId="0" borderId="13" xfId="1" applyNumberFormat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left" vertical="center" wrapText="1"/>
    </xf>
    <xf numFmtId="0" fontId="2" fillId="0" borderId="22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2" fillId="0" borderId="18" xfId="1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4" fillId="0" borderId="26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center" wrapText="1"/>
    </xf>
    <xf numFmtId="0" fontId="2" fillId="0" borderId="26" xfId="1" applyFont="1" applyFill="1" applyBorder="1" applyAlignment="1">
      <alignment horizontal="left" vertical="center" wrapText="1"/>
    </xf>
    <xf numFmtId="0" fontId="4" fillId="0" borderId="25" xfId="1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8" fillId="0" borderId="26" xfId="0" applyFont="1" applyFill="1" applyBorder="1" applyAlignment="1">
      <alignment horizontal="left" vertical="center" wrapText="1"/>
    </xf>
    <xf numFmtId="0" fontId="2" fillId="2" borderId="18" xfId="3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4" fillId="0" borderId="0" xfId="1" applyFont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1"/>
    <cellStyle name="Обычный 3" xfId="3"/>
    <cellStyle name="Процентный 2 2" xfId="2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8"/>
  <sheetViews>
    <sheetView tabSelected="1" showWhiteSpace="0" view="pageBreakPreview" zoomScale="70" zoomScaleNormal="100" zoomScaleSheetLayoutView="70" workbookViewId="0">
      <selection activeCell="J1" sqref="J1:N5"/>
    </sheetView>
  </sheetViews>
  <sheetFormatPr defaultColWidth="9.109375" defaultRowHeight="15.6" x14ac:dyDescent="0.3"/>
  <cols>
    <col min="1" max="1" width="8.44140625" style="6" customWidth="1"/>
    <col min="2" max="2" width="80.6640625" style="7" customWidth="1"/>
    <col min="3" max="3" width="11.109375" style="7" bestFit="1" customWidth="1"/>
    <col min="4" max="4" width="9" style="7" bestFit="1" customWidth="1"/>
    <col min="5" max="5" width="7" style="7" bestFit="1" customWidth="1"/>
    <col min="6" max="6" width="9.5546875" style="7" customWidth="1"/>
    <col min="7" max="7" width="16.6640625" style="7" customWidth="1"/>
    <col min="8" max="9" width="13.6640625" style="7" bestFit="1" customWidth="1"/>
    <col min="10" max="10" width="19.88671875" style="7" customWidth="1"/>
    <col min="11" max="11" width="11.33203125" style="7" bestFit="1" customWidth="1"/>
    <col min="12" max="12" width="12.5546875" style="7" bestFit="1" customWidth="1"/>
    <col min="13" max="13" width="14.88671875" style="7" customWidth="1"/>
    <col min="14" max="14" width="14.33203125" style="7" customWidth="1"/>
    <col min="15" max="15" width="2.44140625" style="6" bestFit="1" customWidth="1"/>
    <col min="16" max="16384" width="9.109375" style="7"/>
  </cols>
  <sheetData>
    <row r="2" spans="1:15" x14ac:dyDescent="0.3">
      <c r="A2" s="115" t="s">
        <v>84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5" x14ac:dyDescent="0.3">
      <c r="A3" s="115" t="s">
        <v>48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5" x14ac:dyDescent="0.3">
      <c r="A4" s="115" t="s">
        <v>40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1:15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5" x14ac:dyDescent="0.3">
      <c r="A6" s="116" t="s">
        <v>39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5" ht="16.2" thickBot="1" x14ac:dyDescent="0.3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4" t="s">
        <v>34</v>
      </c>
    </row>
    <row r="8" spans="1:15" ht="15.75" customHeight="1" x14ac:dyDescent="0.3">
      <c r="A8" s="30" t="s">
        <v>31</v>
      </c>
      <c r="B8" s="117" t="s">
        <v>63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31">
        <f>N9+N10</f>
        <v>10381878</v>
      </c>
    </row>
    <row r="9" spans="1:15" ht="16.5" customHeight="1" x14ac:dyDescent="0.3">
      <c r="A9" s="32" t="s">
        <v>32</v>
      </c>
      <c r="B9" s="81" t="s">
        <v>50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17">
        <v>2685607</v>
      </c>
    </row>
    <row r="10" spans="1:15" ht="15.75" customHeight="1" thickBot="1" x14ac:dyDescent="0.35">
      <c r="A10" s="64" t="s">
        <v>29</v>
      </c>
      <c r="B10" s="103" t="s">
        <v>51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65">
        <v>7696271</v>
      </c>
    </row>
    <row r="11" spans="1:15" s="10" customFormat="1" ht="15.75" customHeight="1" thickBot="1" x14ac:dyDescent="0.35">
      <c r="A11" s="68" t="s">
        <v>30</v>
      </c>
      <c r="B11" s="101" t="s">
        <v>0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25">
        <f>SUM(N12:N15)</f>
        <v>295254576</v>
      </c>
      <c r="O11" s="8"/>
    </row>
    <row r="12" spans="1:15" ht="15.75" customHeight="1" x14ac:dyDescent="0.3">
      <c r="A12" s="66" t="s">
        <v>52</v>
      </c>
      <c r="B12" s="100" t="s">
        <v>1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67">
        <v>13283652</v>
      </c>
      <c r="O12" s="11"/>
    </row>
    <row r="13" spans="1:15" ht="15.75" customHeight="1" x14ac:dyDescent="0.3">
      <c r="A13" s="32" t="s">
        <v>43</v>
      </c>
      <c r="B13" s="81" t="s">
        <v>2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2">
        <v>84701862</v>
      </c>
      <c r="O13" s="11"/>
    </row>
    <row r="14" spans="1:15" ht="36" customHeight="1" x14ac:dyDescent="0.3">
      <c r="A14" s="32" t="s">
        <v>53</v>
      </c>
      <c r="B14" s="81" t="s">
        <v>136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2">
        <v>196841280</v>
      </c>
      <c r="O14" s="11"/>
    </row>
    <row r="15" spans="1:15" ht="15.75" customHeight="1" thickBot="1" x14ac:dyDescent="0.35">
      <c r="A15" s="64" t="s">
        <v>54</v>
      </c>
      <c r="B15" s="103" t="s">
        <v>41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69">
        <v>427782</v>
      </c>
      <c r="O15" s="11"/>
    </row>
    <row r="16" spans="1:15" ht="15.75" customHeight="1" thickBot="1" x14ac:dyDescent="0.35">
      <c r="A16" s="70" t="s">
        <v>42</v>
      </c>
      <c r="B16" s="101" t="s">
        <v>137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25">
        <f>263+24344</f>
        <v>24607</v>
      </c>
    </row>
    <row r="17" spans="1:20" s="10" customFormat="1" ht="15.75" customHeight="1" thickBot="1" x14ac:dyDescent="0.35">
      <c r="A17" s="68" t="s">
        <v>85</v>
      </c>
      <c r="B17" s="101" t="s">
        <v>3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25">
        <f>N18+N49+N82+N83+N84+N86+N85+N87</f>
        <v>269661061</v>
      </c>
      <c r="O17" s="8"/>
    </row>
    <row r="18" spans="1:20" s="10" customFormat="1" ht="15.75" customHeight="1" x14ac:dyDescent="0.3">
      <c r="A18" s="71" t="s">
        <v>64</v>
      </c>
      <c r="B18" s="102" t="s">
        <v>4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72">
        <f>N23+N32+N34+N35+N39+N40+N41+N42+N43+N45+N48+N33+N46+N47+N36+N37+N38+N44</f>
        <v>235396609</v>
      </c>
      <c r="O18" s="9"/>
    </row>
    <row r="19" spans="1:20" ht="96" customHeight="1" x14ac:dyDescent="0.3">
      <c r="A19" s="120" t="s">
        <v>5</v>
      </c>
      <c r="B19" s="85" t="s">
        <v>6</v>
      </c>
      <c r="C19" s="85" t="s">
        <v>7</v>
      </c>
      <c r="D19" s="85"/>
      <c r="E19" s="85"/>
      <c r="F19" s="83" t="s">
        <v>8</v>
      </c>
      <c r="G19" s="85" t="s">
        <v>9</v>
      </c>
      <c r="H19" s="86"/>
      <c r="I19" s="86"/>
      <c r="J19" s="86"/>
      <c r="K19" s="86"/>
      <c r="L19" s="85" t="s">
        <v>10</v>
      </c>
      <c r="M19" s="85"/>
      <c r="N19" s="73" t="s">
        <v>47</v>
      </c>
    </row>
    <row r="20" spans="1:20" ht="59.25" customHeight="1" x14ac:dyDescent="0.3">
      <c r="A20" s="120"/>
      <c r="B20" s="85"/>
      <c r="C20" s="83" t="s">
        <v>11</v>
      </c>
      <c r="D20" s="83" t="s">
        <v>12</v>
      </c>
      <c r="E20" s="83" t="s">
        <v>49</v>
      </c>
      <c r="F20" s="83"/>
      <c r="G20" s="83" t="s">
        <v>46</v>
      </c>
      <c r="H20" s="123" t="s">
        <v>13</v>
      </c>
      <c r="I20" s="86"/>
      <c r="J20" s="86"/>
      <c r="K20" s="86"/>
      <c r="L20" s="83" t="s">
        <v>92</v>
      </c>
      <c r="M20" s="83" t="s">
        <v>93</v>
      </c>
      <c r="N20" s="73"/>
    </row>
    <row r="21" spans="1:20" ht="15.75" customHeight="1" x14ac:dyDescent="0.3">
      <c r="A21" s="120"/>
      <c r="B21" s="85"/>
      <c r="C21" s="83"/>
      <c r="D21" s="83"/>
      <c r="E21" s="83"/>
      <c r="F21" s="83"/>
      <c r="G21" s="106"/>
      <c r="H21" s="83" t="s">
        <v>14</v>
      </c>
      <c r="I21" s="85" t="s">
        <v>15</v>
      </c>
      <c r="J21" s="85"/>
      <c r="K21" s="85"/>
      <c r="L21" s="83"/>
      <c r="M21" s="83"/>
      <c r="N21" s="73"/>
      <c r="O21" s="11"/>
    </row>
    <row r="22" spans="1:20" ht="285" customHeight="1" thickBot="1" x14ac:dyDescent="0.35">
      <c r="A22" s="121"/>
      <c r="B22" s="122"/>
      <c r="C22" s="84"/>
      <c r="D22" s="84"/>
      <c r="E22" s="84"/>
      <c r="F22" s="84"/>
      <c r="G22" s="107"/>
      <c r="H22" s="84"/>
      <c r="I22" s="59" t="s">
        <v>45</v>
      </c>
      <c r="J22" s="59" t="s">
        <v>62</v>
      </c>
      <c r="K22" s="59" t="s">
        <v>44</v>
      </c>
      <c r="L22" s="84"/>
      <c r="M22" s="84"/>
      <c r="N22" s="74"/>
      <c r="O22" s="11"/>
    </row>
    <row r="23" spans="1:20" x14ac:dyDescent="0.3">
      <c r="A23" s="37" t="s">
        <v>65</v>
      </c>
      <c r="B23" s="38" t="s">
        <v>33</v>
      </c>
      <c r="C23" s="39"/>
      <c r="D23" s="39"/>
      <c r="E23" s="39"/>
      <c r="F23" s="40">
        <f>SUM(F24:F31)</f>
        <v>1</v>
      </c>
      <c r="G23" s="41">
        <f>SUM(G26:G31)</f>
        <v>92874393</v>
      </c>
      <c r="H23" s="41">
        <f>H24+H25+H26+H27+H28+H29+H30+H31</f>
        <v>131433327</v>
      </c>
      <c r="I23" s="41">
        <f>SUM(I24:I31)</f>
        <v>124733614</v>
      </c>
      <c r="J23" s="41">
        <f>SUM(J24:J31)</f>
        <v>2219528</v>
      </c>
      <c r="K23" s="41">
        <f t="shared" ref="K23:L23" si="0">SUM(K24:K31)</f>
        <v>4480185</v>
      </c>
      <c r="L23" s="41">
        <f t="shared" si="0"/>
        <v>13283652</v>
      </c>
      <c r="M23" s="41">
        <f>SUM(M24:M31)</f>
        <v>211024068</v>
      </c>
      <c r="N23" s="61">
        <f>SUM(N24:N31)</f>
        <v>224307720</v>
      </c>
      <c r="O23" s="11"/>
      <c r="P23" s="58"/>
      <c r="Q23" s="58"/>
      <c r="R23" s="58"/>
      <c r="S23" s="58"/>
      <c r="T23" s="58"/>
    </row>
    <row r="24" spans="1:20" x14ac:dyDescent="0.3">
      <c r="A24" s="36" t="s">
        <v>21</v>
      </c>
      <c r="B24" s="42" t="s">
        <v>16</v>
      </c>
      <c r="C24" s="43"/>
      <c r="D24" s="44">
        <v>1</v>
      </c>
      <c r="E24" s="44">
        <v>1</v>
      </c>
      <c r="F24" s="45">
        <v>0.15690000000000001</v>
      </c>
      <c r="G24" s="46"/>
      <c r="H24" s="47">
        <v>38788335</v>
      </c>
      <c r="I24" s="46">
        <f>H24-K24-J24</f>
        <v>36660488</v>
      </c>
      <c r="J24" s="46">
        <f>1177176-N54</f>
        <v>493569</v>
      </c>
      <c r="K24" s="46">
        <v>1634278</v>
      </c>
      <c r="L24" s="46">
        <v>5678659</v>
      </c>
      <c r="M24" s="47">
        <v>33109676</v>
      </c>
      <c r="N24" s="33">
        <f>M24+L24</f>
        <v>38788335</v>
      </c>
      <c r="P24" s="58"/>
      <c r="Q24" s="58"/>
      <c r="R24" s="58"/>
      <c r="S24" s="58"/>
      <c r="T24" s="58"/>
    </row>
    <row r="25" spans="1:20" x14ac:dyDescent="0.3">
      <c r="A25" s="36" t="s">
        <v>22</v>
      </c>
      <c r="B25" s="42" t="s">
        <v>17</v>
      </c>
      <c r="C25" s="43"/>
      <c r="D25" s="44">
        <v>1</v>
      </c>
      <c r="E25" s="44">
        <v>1</v>
      </c>
      <c r="F25" s="45">
        <v>4.7000000000000002E-3</v>
      </c>
      <c r="G25" s="46"/>
      <c r="H25" s="47">
        <v>1388129</v>
      </c>
      <c r="I25" s="46">
        <f t="shared" ref="I25:I31" si="1">H25-K25-J25</f>
        <v>1388129</v>
      </c>
      <c r="J25" s="46">
        <v>0</v>
      </c>
      <c r="K25" s="46"/>
      <c r="L25" s="46">
        <v>396316</v>
      </c>
      <c r="M25" s="47">
        <v>991813</v>
      </c>
      <c r="N25" s="33">
        <f>M25+L25</f>
        <v>1388129</v>
      </c>
      <c r="P25" s="58"/>
      <c r="Q25" s="58"/>
      <c r="R25" s="58"/>
      <c r="S25" s="58"/>
      <c r="T25" s="58"/>
    </row>
    <row r="26" spans="1:20" x14ac:dyDescent="0.3">
      <c r="A26" s="36" t="s">
        <v>23</v>
      </c>
      <c r="B26" s="42" t="s">
        <v>18</v>
      </c>
      <c r="C26" s="48">
        <f>18.04%+5.52%</f>
        <v>0.2356</v>
      </c>
      <c r="D26" s="43">
        <f>E26-C26</f>
        <v>0.76439999999999997</v>
      </c>
      <c r="E26" s="44">
        <v>1</v>
      </c>
      <c r="F26" s="45">
        <v>0.1179</v>
      </c>
      <c r="G26" s="49">
        <f>N26-H26</f>
        <v>6324251</v>
      </c>
      <c r="H26" s="47">
        <f>20634314-115396</f>
        <v>20518918</v>
      </c>
      <c r="I26" s="46">
        <f t="shared" si="1"/>
        <v>19618918</v>
      </c>
      <c r="J26" s="46">
        <v>0</v>
      </c>
      <c r="K26" s="46">
        <v>900000</v>
      </c>
      <c r="L26" s="46">
        <v>1963431</v>
      </c>
      <c r="M26" s="47">
        <f>23212648+1667090</f>
        <v>24879738</v>
      </c>
      <c r="N26" s="33">
        <f t="shared" ref="N26:N31" si="2">M26+L26</f>
        <v>26843169</v>
      </c>
      <c r="P26" s="58"/>
      <c r="Q26" s="58"/>
      <c r="R26" s="58"/>
      <c r="S26" s="58"/>
      <c r="T26" s="58"/>
    </row>
    <row r="27" spans="1:20" x14ac:dyDescent="0.3">
      <c r="A27" s="36" t="s">
        <v>24</v>
      </c>
      <c r="B27" s="42" t="s">
        <v>19</v>
      </c>
      <c r="C27" s="43">
        <v>0.49249999999999999</v>
      </c>
      <c r="D27" s="43">
        <f>E27-C27</f>
        <v>0.50750000000000006</v>
      </c>
      <c r="E27" s="44">
        <v>1</v>
      </c>
      <c r="F27" s="45">
        <v>0.1174</v>
      </c>
      <c r="G27" s="49">
        <f>N27-H27</f>
        <v>12542867</v>
      </c>
      <c r="H27" s="47">
        <v>12924884</v>
      </c>
      <c r="I27" s="46">
        <f t="shared" si="1"/>
        <v>12292315</v>
      </c>
      <c r="J27" s="46">
        <f>662297-309913</f>
        <v>352384</v>
      </c>
      <c r="K27" s="46">
        <f>800000-519815</f>
        <v>280185</v>
      </c>
      <c r="L27" s="46">
        <v>693525</v>
      </c>
      <c r="M27" s="47">
        <v>24774226</v>
      </c>
      <c r="N27" s="33">
        <f>M27+L27</f>
        <v>25467751</v>
      </c>
      <c r="P27" s="58"/>
      <c r="Q27" s="58"/>
      <c r="R27" s="58"/>
      <c r="S27" s="58"/>
      <c r="T27" s="58"/>
    </row>
    <row r="28" spans="1:20" x14ac:dyDescent="0.3">
      <c r="A28" s="36" t="s">
        <v>25</v>
      </c>
      <c r="B28" s="50" t="s">
        <v>35</v>
      </c>
      <c r="C28" s="43">
        <v>0.53359999999999996</v>
      </c>
      <c r="D28" s="43">
        <f t="shared" ref="D28:D31" si="3">E28-C28</f>
        <v>0.46640000000000004</v>
      </c>
      <c r="E28" s="44">
        <v>1</v>
      </c>
      <c r="F28" s="45">
        <v>0.12839999999999999</v>
      </c>
      <c r="G28" s="49">
        <f t="shared" ref="G28:G31" si="4">N28-H28</f>
        <v>14827191</v>
      </c>
      <c r="H28" s="47">
        <v>12959899</v>
      </c>
      <c r="I28" s="46">
        <f t="shared" si="1"/>
        <v>12793492</v>
      </c>
      <c r="J28" s="46">
        <v>0</v>
      </c>
      <c r="K28" s="46">
        <v>166407</v>
      </c>
      <c r="L28" s="46">
        <v>691600</v>
      </c>
      <c r="M28" s="47">
        <v>27095490</v>
      </c>
      <c r="N28" s="33">
        <f t="shared" si="2"/>
        <v>27787090</v>
      </c>
      <c r="P28" s="58"/>
      <c r="Q28" s="58"/>
      <c r="R28" s="58"/>
      <c r="S28" s="58"/>
      <c r="T28" s="58"/>
    </row>
    <row r="29" spans="1:20" x14ac:dyDescent="0.3">
      <c r="A29" s="36" t="s">
        <v>26</v>
      </c>
      <c r="B29" s="50" t="s">
        <v>36</v>
      </c>
      <c r="C29" s="43">
        <v>0.61170000000000002</v>
      </c>
      <c r="D29" s="43">
        <f t="shared" si="3"/>
        <v>0.38829999999999998</v>
      </c>
      <c r="E29" s="44">
        <v>1</v>
      </c>
      <c r="F29" s="45">
        <v>0.1012</v>
      </c>
      <c r="G29" s="49">
        <f t="shared" si="4"/>
        <v>13303649</v>
      </c>
      <c r="H29" s="47">
        <v>8445001</v>
      </c>
      <c r="I29" s="46">
        <f t="shared" si="1"/>
        <v>8445001</v>
      </c>
      <c r="J29" s="46">
        <v>0</v>
      </c>
      <c r="K29" s="46">
        <v>0</v>
      </c>
      <c r="L29" s="46">
        <v>393014</v>
      </c>
      <c r="M29" s="47">
        <v>21355636</v>
      </c>
      <c r="N29" s="33">
        <f t="shared" si="2"/>
        <v>21748650</v>
      </c>
      <c r="P29" s="58"/>
      <c r="Q29" s="58"/>
      <c r="R29" s="58"/>
      <c r="S29" s="58"/>
      <c r="T29" s="58"/>
    </row>
    <row r="30" spans="1:20" x14ac:dyDescent="0.3">
      <c r="A30" s="36" t="s">
        <v>27</v>
      </c>
      <c r="B30" s="50" t="s">
        <v>37</v>
      </c>
      <c r="C30" s="43">
        <v>0.52629999999999999</v>
      </c>
      <c r="D30" s="43">
        <f t="shared" si="3"/>
        <v>0.47370000000000001</v>
      </c>
      <c r="E30" s="44">
        <v>1</v>
      </c>
      <c r="F30" s="45">
        <v>0.17710000000000001</v>
      </c>
      <c r="G30" s="49">
        <f t="shared" si="4"/>
        <v>20800253</v>
      </c>
      <c r="H30" s="47">
        <v>18721413</v>
      </c>
      <c r="I30" s="46">
        <f t="shared" si="1"/>
        <v>17922098</v>
      </c>
      <c r="J30" s="46">
        <v>0</v>
      </c>
      <c r="K30" s="46">
        <v>799315</v>
      </c>
      <c r="L30" s="46">
        <v>2149304</v>
      </c>
      <c r="M30" s="47">
        <v>37372362</v>
      </c>
      <c r="N30" s="33">
        <f>M30+L30</f>
        <v>39521666</v>
      </c>
      <c r="P30" s="58"/>
      <c r="Q30" s="58"/>
      <c r="R30" s="58"/>
      <c r="S30" s="58"/>
      <c r="T30" s="58"/>
    </row>
    <row r="31" spans="1:20" ht="16.2" thickBot="1" x14ac:dyDescent="0.35">
      <c r="A31" s="56" t="s">
        <v>28</v>
      </c>
      <c r="B31" s="51" t="s">
        <v>38</v>
      </c>
      <c r="C31" s="52">
        <v>0.58640000000000003</v>
      </c>
      <c r="D31" s="52">
        <f t="shared" si="3"/>
        <v>0.41359999999999997</v>
      </c>
      <c r="E31" s="53">
        <v>1</v>
      </c>
      <c r="F31" s="62">
        <v>0.19639999999999999</v>
      </c>
      <c r="G31" s="54">
        <f t="shared" si="4"/>
        <v>25076182</v>
      </c>
      <c r="H31" s="63">
        <f>17665376+21372</f>
        <v>17686748</v>
      </c>
      <c r="I31" s="55">
        <f t="shared" si="1"/>
        <v>15613173</v>
      </c>
      <c r="J31" s="55">
        <v>1373575</v>
      </c>
      <c r="K31" s="55">
        <v>700000</v>
      </c>
      <c r="L31" s="55">
        <v>1317803</v>
      </c>
      <c r="M31" s="63">
        <f>43112217-1667090</f>
        <v>41445127</v>
      </c>
      <c r="N31" s="19">
        <f t="shared" si="2"/>
        <v>42762930</v>
      </c>
      <c r="P31" s="58"/>
      <c r="Q31" s="58"/>
      <c r="R31" s="58"/>
      <c r="S31" s="58"/>
      <c r="T31" s="58"/>
    </row>
    <row r="32" spans="1:20" ht="31.5" customHeight="1" x14ac:dyDescent="0.3">
      <c r="A32" s="57" t="s">
        <v>66</v>
      </c>
      <c r="B32" s="100" t="s">
        <v>132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60">
        <v>1500000</v>
      </c>
    </row>
    <row r="33" spans="1:15" ht="15.75" customHeight="1" x14ac:dyDescent="0.3">
      <c r="A33" s="29" t="s">
        <v>67</v>
      </c>
      <c r="B33" s="81" t="s">
        <v>126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33">
        <f>0+890000</f>
        <v>890000</v>
      </c>
    </row>
    <row r="34" spans="1:15" ht="30" customHeight="1" x14ac:dyDescent="0.3">
      <c r="A34" s="29" t="s">
        <v>68</v>
      </c>
      <c r="B34" s="81" t="s">
        <v>106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33">
        <f>67575-20938</f>
        <v>46637</v>
      </c>
    </row>
    <row r="35" spans="1:15" ht="30" customHeight="1" x14ac:dyDescent="0.3">
      <c r="A35" s="29" t="s">
        <v>77</v>
      </c>
      <c r="B35" s="75" t="s">
        <v>133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7"/>
      <c r="N35" s="33">
        <v>683614</v>
      </c>
    </row>
    <row r="36" spans="1:15" ht="30" customHeight="1" x14ac:dyDescent="0.3">
      <c r="A36" s="29" t="s">
        <v>69</v>
      </c>
      <c r="B36" s="75" t="s">
        <v>135</v>
      </c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7"/>
      <c r="N36" s="33">
        <f>0+1930000</f>
        <v>1930000</v>
      </c>
    </row>
    <row r="37" spans="1:15" ht="15.75" customHeight="1" x14ac:dyDescent="0.3">
      <c r="A37" s="29" t="s">
        <v>70</v>
      </c>
      <c r="B37" s="75" t="s">
        <v>128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7"/>
      <c r="N37" s="33">
        <f>0+890000</f>
        <v>890000</v>
      </c>
    </row>
    <row r="38" spans="1:15" ht="16.5" customHeight="1" x14ac:dyDescent="0.3">
      <c r="A38" s="29" t="s">
        <v>74</v>
      </c>
      <c r="B38" s="75" t="s">
        <v>138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7"/>
      <c r="N38" s="33">
        <f>0+270000</f>
        <v>270000</v>
      </c>
    </row>
    <row r="39" spans="1:15" ht="30" customHeight="1" x14ac:dyDescent="0.3">
      <c r="A39" s="29" t="s">
        <v>78</v>
      </c>
      <c r="B39" s="75" t="s">
        <v>73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7"/>
      <c r="N39" s="33">
        <v>309913</v>
      </c>
    </row>
    <row r="40" spans="1:15" ht="30" customHeight="1" x14ac:dyDescent="0.3">
      <c r="A40" s="29" t="s">
        <v>86</v>
      </c>
      <c r="B40" s="75" t="s">
        <v>105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7"/>
      <c r="N40" s="33">
        <v>76123</v>
      </c>
    </row>
    <row r="41" spans="1:15" ht="30" customHeight="1" x14ac:dyDescent="0.3">
      <c r="A41" s="29" t="s">
        <v>87</v>
      </c>
      <c r="B41" s="75" t="s">
        <v>108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7"/>
      <c r="N41" s="33">
        <v>38435</v>
      </c>
      <c r="O41" s="11"/>
    </row>
    <row r="42" spans="1:15" ht="30" customHeight="1" x14ac:dyDescent="0.3">
      <c r="A42" s="29" t="s">
        <v>120</v>
      </c>
      <c r="B42" s="75" t="s">
        <v>107</v>
      </c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7"/>
      <c r="N42" s="33">
        <v>162349</v>
      </c>
      <c r="O42" s="11"/>
    </row>
    <row r="43" spans="1:15" ht="30" customHeight="1" x14ac:dyDescent="0.3">
      <c r="A43" s="29" t="s">
        <v>121</v>
      </c>
      <c r="B43" s="75" t="s">
        <v>134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7"/>
      <c r="N43" s="33">
        <v>490960</v>
      </c>
      <c r="O43" s="11"/>
    </row>
    <row r="44" spans="1:15" ht="15.75" customHeight="1" x14ac:dyDescent="0.3">
      <c r="A44" s="29" t="s">
        <v>122</v>
      </c>
      <c r="B44" s="75" t="s">
        <v>139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7"/>
      <c r="N44" s="33">
        <f>0+1747823</f>
        <v>1747823</v>
      </c>
      <c r="O44" s="11"/>
    </row>
    <row r="45" spans="1:15" ht="31.5" customHeight="1" x14ac:dyDescent="0.3">
      <c r="A45" s="29" t="s">
        <v>123</v>
      </c>
      <c r="B45" s="75" t="s">
        <v>109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7"/>
      <c r="N45" s="33">
        <f>0+858001</f>
        <v>858001</v>
      </c>
      <c r="O45" s="11"/>
    </row>
    <row r="46" spans="1:15" ht="15.75" customHeight="1" x14ac:dyDescent="0.3">
      <c r="A46" s="29" t="s">
        <v>124</v>
      </c>
      <c r="B46" s="75" t="s">
        <v>129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7"/>
      <c r="N46" s="34">
        <f>0+495034</f>
        <v>495034</v>
      </c>
      <c r="O46" s="11"/>
    </row>
    <row r="47" spans="1:15" ht="15.75" customHeight="1" x14ac:dyDescent="0.3">
      <c r="A47" s="29" t="s">
        <v>125</v>
      </c>
      <c r="B47" s="75" t="s">
        <v>130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7"/>
      <c r="N47" s="34">
        <f>0+650000</f>
        <v>650000</v>
      </c>
      <c r="O47" s="11"/>
    </row>
    <row r="48" spans="1:15" ht="16.5" customHeight="1" thickBot="1" x14ac:dyDescent="0.35">
      <c r="A48" s="35" t="s">
        <v>119</v>
      </c>
      <c r="B48" s="78" t="s">
        <v>131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80"/>
      <c r="N48" s="34">
        <f>0+50000</f>
        <v>50000</v>
      </c>
      <c r="O48" s="11"/>
    </row>
    <row r="49" spans="1:15" ht="15.75" customHeight="1" x14ac:dyDescent="0.3">
      <c r="A49" s="1" t="s">
        <v>71</v>
      </c>
      <c r="B49" s="110" t="s">
        <v>104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8">
        <f>N52+N55+N58+N60+N62+N65+N75+N78</f>
        <v>7696271</v>
      </c>
      <c r="O49" s="11"/>
    </row>
    <row r="50" spans="1:15" s="6" customFormat="1" ht="15.75" customHeight="1" x14ac:dyDescent="0.3">
      <c r="A50" s="26"/>
      <c r="B50" s="81" t="s">
        <v>95</v>
      </c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17">
        <f>N61+N64+N67+N76+N79</f>
        <v>457779</v>
      </c>
    </row>
    <row r="51" spans="1:15" s="6" customFormat="1" ht="15.75" customHeight="1" x14ac:dyDescent="0.3">
      <c r="A51" s="26"/>
      <c r="B51" s="81" t="s">
        <v>96</v>
      </c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17">
        <f>N53+N56+N69+N81</f>
        <v>4613035</v>
      </c>
    </row>
    <row r="52" spans="1:15" ht="15.75" customHeight="1" x14ac:dyDescent="0.3">
      <c r="A52" s="27" t="s">
        <v>21</v>
      </c>
      <c r="B52" s="91" t="s">
        <v>56</v>
      </c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28">
        <v>683607</v>
      </c>
    </row>
    <row r="53" spans="1:15" s="6" customFormat="1" ht="15.75" customHeight="1" x14ac:dyDescent="0.3">
      <c r="A53" s="26"/>
      <c r="B53" s="81" t="s">
        <v>57</v>
      </c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17">
        <v>12339</v>
      </c>
    </row>
    <row r="54" spans="1:15" ht="15.75" customHeight="1" x14ac:dyDescent="0.3">
      <c r="A54" s="26" t="s">
        <v>82</v>
      </c>
      <c r="B54" s="81" t="s">
        <v>111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17">
        <v>683607</v>
      </c>
    </row>
    <row r="55" spans="1:15" s="6" customFormat="1" ht="15.75" customHeight="1" x14ac:dyDescent="0.3">
      <c r="A55" s="27" t="s">
        <v>22</v>
      </c>
      <c r="B55" s="91" t="s">
        <v>17</v>
      </c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28">
        <v>212130</v>
      </c>
    </row>
    <row r="56" spans="1:15" ht="15.75" customHeight="1" x14ac:dyDescent="0.3">
      <c r="A56" s="26"/>
      <c r="B56" s="81" t="s">
        <v>57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17">
        <v>20938</v>
      </c>
    </row>
    <row r="57" spans="1:15" s="6" customFormat="1" ht="15.75" customHeight="1" x14ac:dyDescent="0.3">
      <c r="A57" s="26" t="s">
        <v>82</v>
      </c>
      <c r="B57" s="81" t="s">
        <v>112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17">
        <v>20938</v>
      </c>
    </row>
    <row r="58" spans="1:15" s="6" customFormat="1" ht="15.75" customHeight="1" x14ac:dyDescent="0.3">
      <c r="A58" s="27" t="s">
        <v>23</v>
      </c>
      <c r="B58" s="91" t="s">
        <v>18</v>
      </c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28">
        <v>205803</v>
      </c>
    </row>
    <row r="59" spans="1:15" ht="15.75" customHeight="1" x14ac:dyDescent="0.3">
      <c r="A59" s="26"/>
      <c r="B59" s="81" t="s">
        <v>58</v>
      </c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17">
        <v>179818</v>
      </c>
    </row>
    <row r="60" spans="1:15" s="6" customFormat="1" ht="15.75" customHeight="1" x14ac:dyDescent="0.3">
      <c r="A60" s="27" t="s">
        <v>24</v>
      </c>
      <c r="B60" s="91" t="s">
        <v>19</v>
      </c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28">
        <v>0</v>
      </c>
    </row>
    <row r="61" spans="1:15" s="6" customFormat="1" ht="15.75" customHeight="1" x14ac:dyDescent="0.3">
      <c r="A61" s="26"/>
      <c r="B61" s="81" t="s">
        <v>55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17">
        <v>0</v>
      </c>
    </row>
    <row r="62" spans="1:15" s="6" customFormat="1" ht="15.75" customHeight="1" x14ac:dyDescent="0.3">
      <c r="A62" s="27" t="s">
        <v>25</v>
      </c>
      <c r="B62" s="91" t="s">
        <v>35</v>
      </c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28">
        <v>165044</v>
      </c>
    </row>
    <row r="63" spans="1:15" s="6" customFormat="1" ht="15.75" customHeight="1" x14ac:dyDescent="0.3">
      <c r="A63" s="26" t="s">
        <v>82</v>
      </c>
      <c r="B63" s="81" t="s">
        <v>110</v>
      </c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17">
        <v>19888</v>
      </c>
    </row>
    <row r="64" spans="1:15" s="6" customFormat="1" ht="15.75" customHeight="1" x14ac:dyDescent="0.3">
      <c r="A64" s="26" t="s">
        <v>81</v>
      </c>
      <c r="B64" s="81" t="s">
        <v>55</v>
      </c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17">
        <v>0</v>
      </c>
    </row>
    <row r="65" spans="1:15" s="6" customFormat="1" ht="15.75" customHeight="1" x14ac:dyDescent="0.3">
      <c r="A65" s="27" t="s">
        <v>26</v>
      </c>
      <c r="B65" s="91" t="s">
        <v>36</v>
      </c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28">
        <v>6071313</v>
      </c>
    </row>
    <row r="66" spans="1:15" s="6" customFormat="1" ht="15.75" customHeight="1" x14ac:dyDescent="0.3">
      <c r="A66" s="26" t="s">
        <v>82</v>
      </c>
      <c r="B66" s="81" t="s">
        <v>110</v>
      </c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17">
        <v>106051</v>
      </c>
      <c r="O66" s="11"/>
    </row>
    <row r="67" spans="1:15" s="6" customFormat="1" ht="15.75" customHeight="1" x14ac:dyDescent="0.3">
      <c r="A67" s="26" t="s">
        <v>81</v>
      </c>
      <c r="B67" s="81" t="s">
        <v>61</v>
      </c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17">
        <v>397210</v>
      </c>
    </row>
    <row r="68" spans="1:15" s="6" customFormat="1" ht="15.75" customHeight="1" x14ac:dyDescent="0.3">
      <c r="A68" s="22" t="s">
        <v>98</v>
      </c>
      <c r="B68" s="81" t="s">
        <v>113</v>
      </c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17">
        <v>77850</v>
      </c>
    </row>
    <row r="69" spans="1:15" ht="15.75" customHeight="1" x14ac:dyDescent="0.3">
      <c r="A69" s="26" t="s">
        <v>80</v>
      </c>
      <c r="B69" s="81" t="s">
        <v>83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17">
        <f>SUM(N70:N74)</f>
        <v>4427874</v>
      </c>
    </row>
    <row r="70" spans="1:15" s="6" customFormat="1" ht="15.75" customHeight="1" x14ac:dyDescent="0.3">
      <c r="A70" s="22" t="s">
        <v>99</v>
      </c>
      <c r="B70" s="81" t="s">
        <v>59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17">
        <f>3439958-3210000</f>
        <v>229958</v>
      </c>
    </row>
    <row r="71" spans="1:15" s="6" customFormat="1" ht="15.75" customHeight="1" x14ac:dyDescent="0.3">
      <c r="A71" s="22" t="s">
        <v>100</v>
      </c>
      <c r="B71" s="81" t="s">
        <v>60</v>
      </c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17">
        <v>987916</v>
      </c>
    </row>
    <row r="72" spans="1:15" ht="15.75" customHeight="1" x14ac:dyDescent="0.3">
      <c r="A72" s="22" t="s">
        <v>97</v>
      </c>
      <c r="B72" s="95" t="s">
        <v>114</v>
      </c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7"/>
      <c r="N72" s="17">
        <f>0+260000</f>
        <v>260000</v>
      </c>
    </row>
    <row r="73" spans="1:15" s="6" customFormat="1" ht="15" customHeight="1" x14ac:dyDescent="0.3">
      <c r="A73" s="22" t="s">
        <v>101</v>
      </c>
      <c r="B73" s="95" t="s">
        <v>91</v>
      </c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7"/>
      <c r="N73" s="17">
        <f>0+1527178</f>
        <v>1527178</v>
      </c>
    </row>
    <row r="74" spans="1:15" s="6" customFormat="1" ht="15.75" customHeight="1" x14ac:dyDescent="0.3">
      <c r="A74" s="22" t="s">
        <v>102</v>
      </c>
      <c r="B74" s="95" t="s">
        <v>117</v>
      </c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7"/>
      <c r="N74" s="17">
        <f>0+1422822</f>
        <v>1422822</v>
      </c>
    </row>
    <row r="75" spans="1:15" s="6" customFormat="1" ht="15.75" customHeight="1" x14ac:dyDescent="0.3">
      <c r="A75" s="27" t="s">
        <v>27</v>
      </c>
      <c r="B75" s="91" t="s">
        <v>37</v>
      </c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28">
        <v>194109</v>
      </c>
    </row>
    <row r="76" spans="1:15" ht="15.75" customHeight="1" x14ac:dyDescent="0.3">
      <c r="A76" s="26"/>
      <c r="B76" s="81" t="s">
        <v>94</v>
      </c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17">
        <v>60509</v>
      </c>
    </row>
    <row r="77" spans="1:15" ht="15.75" customHeight="1" x14ac:dyDescent="0.3">
      <c r="A77" s="26" t="s">
        <v>82</v>
      </c>
      <c r="B77" s="81" t="s">
        <v>115</v>
      </c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17">
        <v>60509</v>
      </c>
    </row>
    <row r="78" spans="1:15" x14ac:dyDescent="0.3">
      <c r="A78" s="27" t="s">
        <v>28</v>
      </c>
      <c r="B78" s="91" t="s">
        <v>38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28">
        <v>164265</v>
      </c>
    </row>
    <row r="79" spans="1:15" ht="15.75" customHeight="1" x14ac:dyDescent="0.3">
      <c r="A79" s="26"/>
      <c r="B79" s="81" t="s">
        <v>55</v>
      </c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17">
        <v>60</v>
      </c>
    </row>
    <row r="80" spans="1:15" ht="15.75" customHeight="1" x14ac:dyDescent="0.3">
      <c r="A80" s="26" t="s">
        <v>82</v>
      </c>
      <c r="B80" s="81" t="s">
        <v>115</v>
      </c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17">
        <v>60</v>
      </c>
    </row>
    <row r="81" spans="1:15" ht="16.2" thickBot="1" x14ac:dyDescent="0.35">
      <c r="A81" s="23" t="s">
        <v>81</v>
      </c>
      <c r="B81" s="113" t="s">
        <v>103</v>
      </c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9">
        <v>151884</v>
      </c>
    </row>
    <row r="82" spans="1:15" ht="34.799999999999997" customHeight="1" thickBot="1" x14ac:dyDescent="0.35">
      <c r="A82" s="3" t="s">
        <v>72</v>
      </c>
      <c r="B82" s="98" t="s">
        <v>118</v>
      </c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20">
        <f>SUM(N16)</f>
        <v>24607</v>
      </c>
    </row>
    <row r="83" spans="1:15" ht="73.5" customHeight="1" x14ac:dyDescent="0.3">
      <c r="A83" s="87" t="s">
        <v>75</v>
      </c>
      <c r="B83" s="89" t="s">
        <v>20</v>
      </c>
      <c r="C83" s="93" t="s">
        <v>88</v>
      </c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21">
        <f>1509400+150000</f>
        <v>1659400</v>
      </c>
      <c r="O83" s="11"/>
    </row>
    <row r="84" spans="1:15" ht="40.5" customHeight="1" x14ac:dyDescent="0.3">
      <c r="A84" s="88"/>
      <c r="B84" s="90"/>
      <c r="C84" s="81" t="s">
        <v>89</v>
      </c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17">
        <v>6540732</v>
      </c>
    </row>
    <row r="85" spans="1:15" ht="73.5" customHeight="1" x14ac:dyDescent="0.3">
      <c r="A85" s="88"/>
      <c r="B85" s="90"/>
      <c r="C85" s="81" t="s">
        <v>90</v>
      </c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17">
        <f>15860250+1264050</f>
        <v>17124300</v>
      </c>
    </row>
    <row r="86" spans="1:15" ht="48.75" customHeight="1" x14ac:dyDescent="0.3">
      <c r="A86" s="88"/>
      <c r="B86" s="90"/>
      <c r="C86" s="81" t="s">
        <v>127</v>
      </c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2">
        <f>9000000-2308001-4973142-409715-890000</f>
        <v>419142</v>
      </c>
    </row>
    <row r="87" spans="1:15" ht="57.75" customHeight="1" thickBot="1" x14ac:dyDescent="0.35">
      <c r="A87" s="88"/>
      <c r="B87" s="90"/>
      <c r="C87" s="75" t="s">
        <v>116</v>
      </c>
      <c r="D87" s="76"/>
      <c r="E87" s="76"/>
      <c r="F87" s="76"/>
      <c r="G87" s="76"/>
      <c r="H87" s="76"/>
      <c r="I87" s="76"/>
      <c r="J87" s="76"/>
      <c r="K87" s="76"/>
      <c r="L87" s="76"/>
      <c r="M87" s="77"/>
      <c r="N87" s="2">
        <f>0+800000</f>
        <v>800000</v>
      </c>
      <c r="O87" s="12"/>
    </row>
    <row r="88" spans="1:15" ht="16.2" thickBot="1" x14ac:dyDescent="0.35">
      <c r="A88" s="24" t="s">
        <v>76</v>
      </c>
      <c r="B88" s="109" t="s">
        <v>79</v>
      </c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25">
        <v>36000000</v>
      </c>
      <c r="O88" s="16"/>
    </row>
    <row r="89" spans="1:15" ht="12.75" customHeight="1" x14ac:dyDescent="0.3">
      <c r="A89" s="13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5"/>
      <c r="O89" s="16"/>
    </row>
    <row r="90" spans="1:15" x14ac:dyDescent="0.3">
      <c r="A90" s="13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5"/>
      <c r="O90" s="16"/>
    </row>
    <row r="91" spans="1:15" x14ac:dyDescent="0.3">
      <c r="A91" s="13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5"/>
      <c r="O91" s="16"/>
    </row>
    <row r="92" spans="1:15" x14ac:dyDescent="0.3">
      <c r="O92" s="16"/>
    </row>
    <row r="93" spans="1:15" x14ac:dyDescent="0.3">
      <c r="O93" s="16"/>
    </row>
    <row r="94" spans="1:15" x14ac:dyDescent="0.3">
      <c r="O94" s="16"/>
    </row>
    <row r="95" spans="1:15" x14ac:dyDescent="0.3">
      <c r="O95" s="16"/>
    </row>
    <row r="111" ht="39" customHeight="1" x14ac:dyDescent="0.3"/>
    <row r="112" ht="42" customHeight="1" x14ac:dyDescent="0.3"/>
    <row r="113" ht="37.5" customHeight="1" x14ac:dyDescent="0.3"/>
    <row r="114" ht="39" customHeight="1" x14ac:dyDescent="0.3"/>
    <row r="115" ht="36.75" customHeight="1" x14ac:dyDescent="0.3"/>
    <row r="116" ht="39.75" customHeight="1" x14ac:dyDescent="0.3"/>
    <row r="117" ht="44.25" customHeight="1" x14ac:dyDescent="0.3"/>
    <row r="118" ht="42" customHeight="1" x14ac:dyDescent="0.3"/>
    <row r="153" ht="42" customHeight="1" x14ac:dyDescent="0.3"/>
    <row r="154" ht="76.5" customHeight="1" x14ac:dyDescent="0.3"/>
    <row r="155" ht="31.5" customHeight="1" x14ac:dyDescent="0.3"/>
    <row r="156" ht="70.5" customHeight="1" x14ac:dyDescent="0.3"/>
    <row r="157" ht="52.5" customHeight="1" x14ac:dyDescent="0.3"/>
    <row r="158" ht="57" customHeight="1" x14ac:dyDescent="0.3"/>
  </sheetData>
  <mergeCells count="90">
    <mergeCell ref="A19:A22"/>
    <mergeCell ref="B19:B22"/>
    <mergeCell ref="C19:E19"/>
    <mergeCell ref="H20:K20"/>
    <mergeCell ref="L20:L22"/>
    <mergeCell ref="A2:N2"/>
    <mergeCell ref="A3:N3"/>
    <mergeCell ref="A4:N4"/>
    <mergeCell ref="A6:N6"/>
    <mergeCell ref="B11:M11"/>
    <mergeCell ref="B8:M8"/>
    <mergeCell ref="B9:M9"/>
    <mergeCell ref="B10:M10"/>
    <mergeCell ref="B88:M88"/>
    <mergeCell ref="F19:F22"/>
    <mergeCell ref="E20:E22"/>
    <mergeCell ref="D20:D22"/>
    <mergeCell ref="B41:M41"/>
    <mergeCell ref="B42:M42"/>
    <mergeCell ref="B49:M49"/>
    <mergeCell ref="B50:M50"/>
    <mergeCell ref="B52:M52"/>
    <mergeCell ref="B55:M55"/>
    <mergeCell ref="B58:M58"/>
    <mergeCell ref="B81:M81"/>
    <mergeCell ref="B51:M51"/>
    <mergeCell ref="B79:M79"/>
    <mergeCell ref="B76:M76"/>
    <mergeCell ref="B78:M78"/>
    <mergeCell ref="B67:M67"/>
    <mergeCell ref="B34:M34"/>
    <mergeCell ref="B35:M35"/>
    <mergeCell ref="I21:K21"/>
    <mergeCell ref="G20:G22"/>
    <mergeCell ref="B33:M33"/>
    <mergeCell ref="B40:M40"/>
    <mergeCell ref="B38:M38"/>
    <mergeCell ref="B32:M32"/>
    <mergeCell ref="B56:M56"/>
    <mergeCell ref="B54:M54"/>
    <mergeCell ref="B36:M36"/>
    <mergeCell ref="B37:M37"/>
    <mergeCell ref="B57:M57"/>
    <mergeCell ref="B12:M12"/>
    <mergeCell ref="B14:M14"/>
    <mergeCell ref="B17:M17"/>
    <mergeCell ref="B18:M18"/>
    <mergeCell ref="B15:M15"/>
    <mergeCell ref="B16:M16"/>
    <mergeCell ref="B13:M13"/>
    <mergeCell ref="B72:M72"/>
    <mergeCell ref="B73:M73"/>
    <mergeCell ref="B74:M74"/>
    <mergeCell ref="B82:M82"/>
    <mergeCell ref="B59:M59"/>
    <mergeCell ref="B61:M61"/>
    <mergeCell ref="B69:M69"/>
    <mergeCell ref="B60:M60"/>
    <mergeCell ref="B63:M63"/>
    <mergeCell ref="B66:M66"/>
    <mergeCell ref="B70:M70"/>
    <mergeCell ref="B71:M71"/>
    <mergeCell ref="B68:M68"/>
    <mergeCell ref="B62:M62"/>
    <mergeCell ref="B64:M64"/>
    <mergeCell ref="B65:M65"/>
    <mergeCell ref="A83:A87"/>
    <mergeCell ref="B83:B87"/>
    <mergeCell ref="C87:M87"/>
    <mergeCell ref="B75:M75"/>
    <mergeCell ref="B80:M80"/>
    <mergeCell ref="B77:M77"/>
    <mergeCell ref="C86:M86"/>
    <mergeCell ref="C83:M83"/>
    <mergeCell ref="C84:M84"/>
    <mergeCell ref="C85:M85"/>
    <mergeCell ref="N19:N22"/>
    <mergeCell ref="B45:M45"/>
    <mergeCell ref="B48:M48"/>
    <mergeCell ref="B53:M53"/>
    <mergeCell ref="B43:M43"/>
    <mergeCell ref="M20:M22"/>
    <mergeCell ref="G19:K19"/>
    <mergeCell ref="L19:M19"/>
    <mergeCell ref="C20:C22"/>
    <mergeCell ref="B39:M39"/>
    <mergeCell ref="H21:H22"/>
    <mergeCell ref="B44:M44"/>
    <mergeCell ref="B46:M46"/>
    <mergeCell ref="B47:M47"/>
  </mergeCells>
  <printOptions horizontalCentered="1"/>
  <pageMargins left="0.39370078740157483" right="0.39370078740157483" top="0.39370078740157483" bottom="0.19685039370078741" header="0" footer="0"/>
  <pageSetup paperSize="9" scale="57" firstPageNumber="117" fitToHeight="5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№8 (1492)</vt:lpstr>
      <vt:lpstr>'Приложение №8 (1492)'!Область_печати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bikova</dc:creator>
  <cp:lastModifiedBy>Шеремет Наталья Николаевна</cp:lastModifiedBy>
  <cp:lastPrinted>2024-12-09T07:42:12Z</cp:lastPrinted>
  <dcterms:created xsi:type="dcterms:W3CDTF">2022-03-10T13:47:37Z</dcterms:created>
  <dcterms:modified xsi:type="dcterms:W3CDTF">2024-12-12T09:51:16Z</dcterms:modified>
</cp:coreProperties>
</file>