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Мога Лариса\Текущие редакции приложений к бюджету 2025 года\07.после папки 1667 (1, 2, 2.2, 2.22, 8, 8.1)\"/>
    </mc:Choice>
  </mc:AlternateContent>
  <bookViews>
    <workbookView xWindow="0" yWindow="0" windowWidth="24915" windowHeight="10095"/>
  </bookViews>
  <sheets>
    <sheet name="Приложение №8 (1667)" sheetId="2" r:id="rId1"/>
  </sheets>
  <definedNames>
    <definedName name="_xlnm.Print_Area" localSheetId="0">'Приложение №8 (1667)'!$A$1:$M$68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2" l="1"/>
  <c r="M8" i="2" l="1"/>
  <c r="M23" i="2" l="1"/>
  <c r="H23" i="2" s="1"/>
  <c r="M41" i="2" l="1"/>
  <c r="M38" i="2" l="1"/>
  <c r="M37" i="2"/>
  <c r="M47" i="2"/>
  <c r="M46" i="2" s="1"/>
  <c r="M36" i="2" l="1"/>
  <c r="M52" i="2"/>
  <c r="M62" i="2" l="1"/>
  <c r="M39" i="2" l="1"/>
  <c r="M59" i="2" l="1"/>
  <c r="M35" i="2"/>
  <c r="M57" i="2" l="1"/>
  <c r="M49" i="2" s="1"/>
  <c r="M45" i="2"/>
  <c r="M44" i="2" s="1"/>
  <c r="M34" i="2" s="1"/>
  <c r="I23" i="2" l="1"/>
  <c r="D25" i="2"/>
  <c r="D26" i="2"/>
  <c r="M24" i="2"/>
  <c r="H24" i="2" l="1"/>
  <c r="I24" i="2" s="1"/>
  <c r="M26" i="2" l="1"/>
  <c r="H26" i="2" s="1"/>
  <c r="I26" i="2" l="1"/>
  <c r="L22" i="2"/>
  <c r="M30" i="2" l="1"/>
  <c r="H30" i="2" s="1"/>
  <c r="D30" i="2"/>
  <c r="M29" i="2"/>
  <c r="H29" i="2" s="1"/>
  <c r="D29" i="2"/>
  <c r="M28" i="2"/>
  <c r="H28" i="2" s="1"/>
  <c r="D28" i="2"/>
  <c r="M27" i="2"/>
  <c r="H27" i="2" s="1"/>
  <c r="D27" i="2"/>
  <c r="M25" i="2"/>
  <c r="K22" i="2"/>
  <c r="J22" i="2"/>
  <c r="F22" i="2"/>
  <c r="H25" i="2" l="1"/>
  <c r="I25" i="2" s="1"/>
  <c r="M22" i="2"/>
  <c r="M17" i="2" s="1"/>
  <c r="M16" i="2" s="1"/>
  <c r="M68" i="2" s="1"/>
  <c r="I28" i="2"/>
  <c r="I27" i="2"/>
  <c r="I29" i="2"/>
  <c r="I30" i="2"/>
  <c r="G22" i="2"/>
  <c r="H22" i="2" l="1"/>
  <c r="I22" i="2"/>
</calcChain>
</file>

<file path=xl/sharedStrings.xml><?xml version="1.0" encoding="utf-8"?>
<sst xmlns="http://schemas.openxmlformats.org/spreadsheetml/2006/main" count="136" uniqueCount="109">
  <si>
    <t>ДОХОДЫ ВСЕГО, в том числе:</t>
  </si>
  <si>
    <t>Налог с владельцев транспортных средств, уплачиваемый юридическими лицами</t>
  </si>
  <si>
    <t>РАСХОДЫ ВСЕГО, в том числе:</t>
  </si>
  <si>
    <t>Субсидии местным бюджетам на исполнение программ развития дорожной отрасли ВСЕГО, в т.ч.:</t>
  </si>
  <si>
    <t>№ п/п</t>
  </si>
  <si>
    <t>Наименование государственной администрации</t>
  </si>
  <si>
    <t>Доли для распределения государственными администрациями субсидий, направленных в местные бюджеты городов и районов</t>
  </si>
  <si>
    <t>Доля для распределения  иных                                                         поступлений в Дорожный фонд  ПМР</t>
  </si>
  <si>
    <t>Распределение средств для формирования программ развития дорожной отрасли, руб.</t>
  </si>
  <si>
    <t>Источники финансирования расходов по программам развития дорожной отрасли, руб.</t>
  </si>
  <si>
    <t>на государственные дороги</t>
  </si>
  <si>
    <t>на улично-дорожную сеть</t>
  </si>
  <si>
    <t>по автомобильным дорогам общего пользования, находящимся в муниципальной собственности</t>
  </si>
  <si>
    <t>налог с владельцев                                транспортных средств</t>
  </si>
  <si>
    <t>иные поступления в                                          Дорожный фонд</t>
  </si>
  <si>
    <t>ВСЕГО</t>
  </si>
  <si>
    <t>в том числе:</t>
  </si>
  <si>
    <t>г.Тирасполя</t>
  </si>
  <si>
    <t>г. Днестровска</t>
  </si>
  <si>
    <t>г. Бендеры</t>
  </si>
  <si>
    <t>Григориопольского района и г. Григориополя</t>
  </si>
  <si>
    <t xml:space="preserve">Министерство экономического развития Приднестровской Молдавской Республики </t>
  </si>
  <si>
    <t>а)</t>
  </si>
  <si>
    <t>б)</t>
  </si>
  <si>
    <t>в)</t>
  </si>
  <si>
    <t>г)</t>
  </si>
  <si>
    <t>д)</t>
  </si>
  <si>
    <t>е)</t>
  </si>
  <si>
    <t>ж)</t>
  </si>
  <si>
    <t>з)</t>
  </si>
  <si>
    <t>1.2.</t>
  </si>
  <si>
    <t>1.</t>
  </si>
  <si>
    <t>1.1.</t>
  </si>
  <si>
    <t>Всего субсидий из республиканского бюджета, в том числе:</t>
  </si>
  <si>
    <t>(руб.)</t>
  </si>
  <si>
    <t>Дубоссарского района и г. Дубоссары</t>
  </si>
  <si>
    <t>Каменского района и г. Каменки</t>
  </si>
  <si>
    <t xml:space="preserve">Рыбницкого района и г. Рыбницы </t>
  </si>
  <si>
    <t xml:space="preserve">Слободзейского района и г. Слободзеи </t>
  </si>
  <si>
    <t>Акцизный сбор от реализации газа углеводородного сжиженного, используемого в качестве автомобильного топлива</t>
  </si>
  <si>
    <t>к Закону Приднестровской Молдавской Республики</t>
  </si>
  <si>
    <t>всего</t>
  </si>
  <si>
    <t>Основные характеристики Дорожного фонда Приднестровской Молдавской Республики на 2025 год</t>
  </si>
  <si>
    <t>"О республиканском бюджете на 2025 год"</t>
  </si>
  <si>
    <t>по автомобильным дорогам общего  пользования, находящимся  в государств собственности                                                   (Приложение № 8.1)</t>
  </si>
  <si>
    <t xml:space="preserve">реконструкция и капит ремонт сетей ливневой канализации </t>
  </si>
  <si>
    <t xml:space="preserve">по автомоб. дорогам общего пользования, находящимся в муницип. собств.                                                                                                                                                                                                                                                                                                                                                                                                        </t>
  </si>
  <si>
    <t>Отчисления от налога на доходы организаций в размере 8,0 %</t>
  </si>
  <si>
    <t>2.2.</t>
  </si>
  <si>
    <t>2.3.</t>
  </si>
  <si>
    <t xml:space="preserve">Государственная администрация города Тирасполь и города Днестровск </t>
  </si>
  <si>
    <t xml:space="preserve">Государственная администрация города Днестровск </t>
  </si>
  <si>
    <t xml:space="preserve">Государственная администрация города Бендеры </t>
  </si>
  <si>
    <t xml:space="preserve">Государственная администрация Григориопольского района и города Григориополь </t>
  </si>
  <si>
    <t xml:space="preserve">Государственная администрация Дубоссарского района и города Дубоссары </t>
  </si>
  <si>
    <t xml:space="preserve">Государственная администрация Рыбницкого района и города Рыбница </t>
  </si>
  <si>
    <t>кредиторская задолженность</t>
  </si>
  <si>
    <t xml:space="preserve">б) </t>
  </si>
  <si>
    <t>неисполненные договорные обязательства</t>
  </si>
  <si>
    <t>Переходящие остатки по состоянию на 01.01.2025 г.</t>
  </si>
  <si>
    <t>Дорожного фонда на счете Министерства финансов Приднестровской Молдавской Республики</t>
  </si>
  <si>
    <t>Дорожного фонда на счетах местных бюджетов городов и районов</t>
  </si>
  <si>
    <t>2.</t>
  </si>
  <si>
    <t>2.1.</t>
  </si>
  <si>
    <t>2.4.</t>
  </si>
  <si>
    <t>3.</t>
  </si>
  <si>
    <t>3.1.1.</t>
  </si>
  <si>
    <t>3.2.</t>
  </si>
  <si>
    <t>3.2.1.</t>
  </si>
  <si>
    <t>3.2.2.</t>
  </si>
  <si>
    <t>3.2.3.</t>
  </si>
  <si>
    <t>3.2.4.</t>
  </si>
  <si>
    <t>3.2.5.</t>
  </si>
  <si>
    <t>за счет остатков Дорожного фонда на счетах местных бюджетов городов и районов по состоянию на 01.01.2025 г., ВСЕГО, в том числе по государственным администрациям:</t>
  </si>
  <si>
    <t>3.3.2.</t>
  </si>
  <si>
    <t>3.3.3.</t>
  </si>
  <si>
    <t>3.3.4.</t>
  </si>
  <si>
    <t>3.3.5.</t>
  </si>
  <si>
    <t>3.3.6.</t>
  </si>
  <si>
    <t xml:space="preserve">Государственная администрация Каменского района и города Каменка </t>
  </si>
  <si>
    <t xml:space="preserve">в) </t>
  </si>
  <si>
    <t>неисполненные договорные обязательства по муниципальным дорогам</t>
  </si>
  <si>
    <t>неисполненные договорные обязательства по целевым субсидиям</t>
  </si>
  <si>
    <t xml:space="preserve">направляются на частичное погашение кредиторской задолженности сложившейся по состоянию на 01.01.2025 года </t>
  </si>
  <si>
    <t xml:space="preserve">направляются на погашение кредиторской задолженности сложившейся по состоянию на 01.01.2025 года </t>
  </si>
  <si>
    <t>направляются на частичное погашение неисполненных договорных обязательств</t>
  </si>
  <si>
    <t>3.2.6.</t>
  </si>
  <si>
    <t>на выполнение дорожных работ по муниципальным дорогам</t>
  </si>
  <si>
    <t xml:space="preserve">Государственная администрация Слободзейского района и города Слободзея </t>
  </si>
  <si>
    <t>3.1.2.</t>
  </si>
  <si>
    <t>Целевые субсидии государственной администрации г. Бендеры на устройство третьей полосы движения на экспорт ТПП "Бендеры (Кишинев)", устройство площадки весового контроля, перенос сетей, проектные работы и технический надзор</t>
  </si>
  <si>
    <t>Целевые субсидии государственной администрации г. Бендеры на строительство, ремонт и благоустройство тротуара по ул. Пионерской г. Бендеры, в том числе проектные работы, технический надзор</t>
  </si>
  <si>
    <t>Целевые субсидии государственной администрации г. Бендеры на реконструкцию замощения по ул. Протягайловской (в районе ГУ "Бендерский центр матери и ребенка"), в том числе технический надзор</t>
  </si>
  <si>
    <t>3.1.3.</t>
  </si>
  <si>
    <t>3.1.4.</t>
  </si>
  <si>
    <t>4.</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</si>
  <si>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</si>
  <si>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r>
      <t>3.1</t>
    </r>
    <r>
      <rPr>
        <b/>
        <sz val="10"/>
        <color rgb="FF00B0F0"/>
        <rFont val="Times New Roman"/>
        <family val="1"/>
        <charset val="204"/>
      </rPr>
      <t>.</t>
    </r>
  </si>
  <si>
    <t>Отчисления от единого таможенного платежа в размере 20,81 %</t>
  </si>
  <si>
    <r>
      <t>3.3</t>
    </r>
    <r>
      <rPr>
        <b/>
        <sz val="10"/>
        <color rgb="FF00B0F0"/>
        <rFont val="Times New Roman"/>
        <family val="1"/>
        <charset val="204"/>
      </rPr>
      <t>.</t>
    </r>
  </si>
  <si>
    <r>
      <t>3.3.1</t>
    </r>
    <r>
      <rPr>
        <sz val="10"/>
        <color rgb="FF00B0F0"/>
        <rFont val="Times New Roman"/>
        <family val="1"/>
        <charset val="204"/>
      </rPr>
      <t>.</t>
    </r>
  </si>
  <si>
    <r>
      <t>3.4</t>
    </r>
    <r>
      <rPr>
        <b/>
        <sz val="10"/>
        <color rgb="FF00B0F0"/>
        <rFont val="Times New Roman"/>
        <family val="1"/>
        <charset val="204"/>
      </rPr>
      <t>.</t>
    </r>
  </si>
  <si>
    <t>"Приложение № 8</t>
  </si>
  <si>
    <r>
      <t xml:space="preserve">для перечисления </t>
    </r>
    <r>
      <rPr>
        <b/>
        <sz val="10"/>
        <rFont val="Times New Roman"/>
        <family val="1"/>
        <charset val="204"/>
      </rPr>
      <t>0,9098 %</t>
    </r>
    <r>
      <rPr>
        <sz val="10"/>
        <rFont val="Times New Roman"/>
        <family val="1"/>
        <charset val="204"/>
      </rPr>
      <t xml:space="preserve"> поступлений Дорожного фонда ПМР (за исключением налога с владельцев транспортных средств) на проведение работ по  обследованию мостовых сооружений и на выполнение проектно-изыскательских работ, связанных с содержанием, ремонтом и развитием (строительством, реконструкцией) автомобильных дорог общего пользования и их составных частей, находящихся в государственной и муниципальной собственности, и экспертизе проектно-сметной документации</t>
    </r>
  </si>
  <si>
    <r>
      <t>для перечисления</t>
    </r>
    <r>
      <rPr>
        <b/>
        <sz val="10"/>
        <rFont val="Times New Roman"/>
        <family val="1"/>
        <charset val="204"/>
      </rPr>
      <t xml:space="preserve"> 0,4674%</t>
    </r>
    <r>
      <rPr>
        <sz val="10"/>
        <rFont val="Times New Roman"/>
        <family val="1"/>
        <charset val="204"/>
      </rPr>
      <t xml:space="preserve"> поступлений Дорожного фонда ПМР (за исключением налога с владельцев транспортных средств) как целевые субсидии Дорожного фонда на финансирование предпроектного обследования автомобильных мостов в городе Тирасполе (мост по улице Шевченко, мост через реку Днестр) и путепровода на а/д Брест - Кишинёв-Одесса, км 934 (мост через ж/д Тирасполь – Новосавицкая)</t>
    </r>
  </si>
  <si>
    <r>
      <t xml:space="preserve">для перечисления </t>
    </r>
    <r>
      <rPr>
        <b/>
        <sz val="10"/>
        <rFont val="Times New Roman"/>
        <family val="1"/>
        <charset val="204"/>
      </rPr>
      <t>11,3367 %</t>
    </r>
    <r>
      <rPr>
        <sz val="10"/>
        <rFont val="Times New Roman"/>
        <family val="1"/>
        <charset val="204"/>
      </rPr>
      <t xml:space="preserve"> поступлений Дорожного фонда ПМР (за исключением налога с владельцев транспортных средств)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 а также на организацию уличного освещения вдоль автомобильных дорог общего пользования, находящихся в государственной и муниципальной собственности </t>
    </r>
  </si>
  <si>
    <t>Целевые субсидии Государственным администрациям на погашение санкционированной кредиторской задолженности и на оплату неисполненных договорных обязательств за 2024 год за счет остатков на счете Министертсва финаннсов ПМР на 01.01.2025 г., ВСЕГО, в том числе:</t>
  </si>
  <si>
    <t xml:space="preserve"> Итого субсидий на исполнение  программ развития дорожной отрасли, руб.</t>
  </si>
  <si>
    <t>ремонт асфальтобетонных покрытий магистральной автодороги Тирасполь - Каменка, км 144-168 (выборочно)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</si>
</sst>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2" x14ac:knownFonts="1">
    <font>
      <sz val="11"/>
      <color theme="1"/>
      <name val="Calibri"/>
      <family val="2"/>
      <charset val="204"/>
      <scheme val="minor"/>
    </font>
    <font>
      <sz val="11"/>
      <color theme="1"/>
      <name val="Calibri"/>
      <family val="2"/>
      <charset val="204"/>
      <scheme val="minor"/>
    </font>
    <font>
      <sz val="10"/>
      <name val="Times New Roman"/>
      <family val="1"/>
      <charset val="204"/>
    </font>
    <font>
      <sz val="10"/>
      <name val="Arial Cyr"/>
      <charset val="204"/>
    </font>
    <font>
      <b/>
      <sz val="10"/>
      <name val="Times New Roman"/>
      <family val="1"/>
      <charset val="204"/>
    </font>
    <font>
      <b/>
      <sz val="10"/>
      <color rgb="FF00B0F0"/>
      <name val="Times New Roman"/>
      <family val="1"/>
      <charset val="204"/>
    </font>
    <font>
      <i/>
      <sz val="10"/>
      <name val="Times New Roman"/>
      <family val="1"/>
      <charset val="204"/>
    </font>
    <font>
      <b/>
      <sz val="10"/>
      <color theme="1"/>
      <name val="Times New Roman"/>
      <family val="1"/>
      <charset val="204"/>
    </font>
    <font>
      <sz val="10"/>
      <color theme="1"/>
      <name val="Times New Roman"/>
      <family val="1"/>
      <charset val="204"/>
    </font>
    <font>
      <i/>
      <sz val="10"/>
      <color theme="1"/>
      <name val="Times New Roman"/>
      <family val="1"/>
      <charset val="204"/>
    </font>
    <font>
      <sz val="10"/>
      <color rgb="FF00B0F0"/>
      <name val="Times New Roman"/>
      <family val="1"/>
      <charset val="204"/>
    </font>
    <font>
      <sz val="12"/>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cellStyleXfs>
  <cellXfs count="61">
    <xf numFmtId="0" fontId="0" fillId="0" borderId="0" xfId="0"/>
    <xf numFmtId="0" fontId="2" fillId="0" borderId="0" xfId="1" applyFont="1" applyAlignment="1">
      <alignment vertical="center" wrapText="1"/>
    </xf>
    <xf numFmtId="3" fontId="4" fillId="0" borderId="0" xfId="1" applyNumberFormat="1" applyFont="1" applyAlignment="1">
      <alignment vertical="center" wrapText="1"/>
    </xf>
    <xf numFmtId="0" fontId="4" fillId="0" borderId="0" xfId="1" applyFont="1" applyAlignment="1">
      <alignment vertical="center" wrapText="1"/>
    </xf>
    <xf numFmtId="0" fontId="2" fillId="0" borderId="1" xfId="1" applyFont="1" applyBorder="1" applyAlignment="1">
      <alignment horizontal="center" vertical="center" textRotation="90" wrapText="1"/>
    </xf>
    <xf numFmtId="0" fontId="2" fillId="2" borderId="1" xfId="1" applyFont="1" applyFill="1" applyBorder="1" applyAlignment="1">
      <alignment horizontal="center" vertical="center" textRotation="90" wrapText="1"/>
    </xf>
    <xf numFmtId="0" fontId="4" fillId="0" borderId="1" xfId="1" applyFont="1" applyBorder="1" applyAlignment="1">
      <alignment vertical="center" wrapText="1"/>
    </xf>
    <xf numFmtId="0" fontId="4" fillId="0" borderId="1" xfId="1" applyFont="1" applyBorder="1" applyAlignment="1">
      <alignment horizontal="right" vertical="center" wrapText="1"/>
    </xf>
    <xf numFmtId="9" fontId="4" fillId="0" borderId="1" xfId="1"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3" fontId="4" fillId="2" borderId="1" xfId="0" applyNumberFormat="1" applyFont="1" applyFill="1" applyBorder="1" applyAlignment="1">
      <alignment horizontal="right" vertical="center" wrapText="1"/>
    </xf>
    <xf numFmtId="0" fontId="2" fillId="0" borderId="1" xfId="1" applyFont="1" applyBorder="1" applyAlignment="1">
      <alignment horizontal="left" vertical="center" wrapText="1"/>
    </xf>
    <xf numFmtId="10" fontId="2" fillId="0" borderId="1" xfId="1" applyNumberFormat="1" applyFont="1" applyBorder="1" applyAlignment="1">
      <alignment horizontal="right" vertical="center" wrapText="1"/>
    </xf>
    <xf numFmtId="9" fontId="2" fillId="0" borderId="1" xfId="1" applyNumberFormat="1" applyFont="1" applyBorder="1" applyAlignment="1">
      <alignment horizontal="right" vertical="center" wrapText="1"/>
    </xf>
    <xf numFmtId="10" fontId="2" fillId="0" borderId="1" xfId="2" applyNumberFormat="1" applyFont="1" applyFill="1" applyBorder="1" applyAlignment="1">
      <alignment horizontal="right" vertical="center" wrapText="1"/>
    </xf>
    <xf numFmtId="3" fontId="2" fillId="0" borderId="1" xfId="0" applyNumberFormat="1" applyFont="1" applyBorder="1" applyAlignment="1">
      <alignment horizontal="right" vertical="center" wrapText="1"/>
    </xf>
    <xf numFmtId="3" fontId="2" fillId="0" borderId="1" xfId="1" applyNumberFormat="1" applyFont="1" applyBorder="1" applyAlignment="1">
      <alignment vertical="center" wrapText="1"/>
    </xf>
    <xf numFmtId="3" fontId="2" fillId="2" borderId="1" xfId="0" applyNumberFormat="1" applyFont="1" applyFill="1" applyBorder="1" applyAlignment="1">
      <alignment horizontal="right" vertical="center" wrapText="1"/>
    </xf>
    <xf numFmtId="10" fontId="2" fillId="0" borderId="1" xfId="1" applyNumberFormat="1" applyFont="1" applyBorder="1" applyAlignment="1">
      <alignment vertical="center" wrapText="1"/>
    </xf>
    <xf numFmtId="0" fontId="2" fillId="0" borderId="1" xfId="1" applyFont="1" applyBorder="1" applyAlignment="1">
      <alignment vertical="center" wrapText="1"/>
    </xf>
    <xf numFmtId="0" fontId="4" fillId="0" borderId="1" xfId="1" applyFont="1" applyBorder="1" applyAlignment="1">
      <alignment horizontal="center" vertical="center" wrapText="1"/>
    </xf>
    <xf numFmtId="3" fontId="2" fillId="0" borderId="1" xfId="1" applyNumberFormat="1" applyFont="1" applyBorder="1" applyAlignment="1">
      <alignment horizontal="right" vertical="center" wrapText="1"/>
    </xf>
    <xf numFmtId="3" fontId="2" fillId="0" borderId="1" xfId="1" applyNumberFormat="1" applyFont="1" applyBorder="1" applyAlignment="1">
      <alignment horizontal="center" vertical="center" wrapText="1"/>
    </xf>
    <xf numFmtId="3" fontId="4" fillId="0" borderId="1" xfId="1" applyNumberFormat="1" applyFont="1" applyBorder="1" applyAlignment="1">
      <alignment horizontal="right" vertical="center" wrapText="1"/>
    </xf>
    <xf numFmtId="3" fontId="2" fillId="2" borderId="1" xfId="1" applyNumberFormat="1" applyFont="1" applyFill="1" applyBorder="1" applyAlignment="1">
      <alignment horizontal="right" vertical="center" wrapText="1"/>
    </xf>
    <xf numFmtId="49" fontId="4" fillId="0" borderId="1" xfId="1" applyNumberFormat="1" applyFont="1" applyBorder="1" applyAlignment="1">
      <alignment horizontal="center" vertical="center" wrapText="1"/>
    </xf>
    <xf numFmtId="0" fontId="2" fillId="0" borderId="1" xfId="1" applyFont="1" applyBorder="1" applyAlignment="1">
      <alignment horizontal="center" vertical="center" wrapText="1"/>
    </xf>
    <xf numFmtId="49" fontId="2" fillId="0" borderId="1" xfId="1" applyNumberFormat="1" applyFont="1" applyBorder="1" applyAlignment="1">
      <alignment horizontal="center" vertical="center" wrapText="1"/>
    </xf>
    <xf numFmtId="49" fontId="6" fillId="0" borderId="1" xfId="1" applyNumberFormat="1" applyFont="1" applyBorder="1" applyAlignment="1">
      <alignment horizontal="center" vertical="center" wrapText="1"/>
    </xf>
    <xf numFmtId="3" fontId="6" fillId="0" borderId="1" xfId="0" applyNumberFormat="1" applyFont="1" applyBorder="1" applyAlignment="1">
      <alignment horizontal="right" vertical="center" wrapText="1"/>
    </xf>
    <xf numFmtId="164" fontId="4" fillId="0" borderId="1" xfId="4" applyNumberFormat="1" applyFont="1" applyBorder="1" applyAlignment="1">
      <alignment vertical="center" wrapText="1"/>
    </xf>
    <xf numFmtId="0" fontId="2" fillId="0" borderId="0" xfId="1" applyFont="1" applyAlignment="1">
      <alignment horizontal="right" vertical="center" wrapText="1"/>
    </xf>
    <xf numFmtId="0" fontId="10" fillId="0" borderId="0" xfId="1" applyFont="1" applyAlignment="1">
      <alignment vertical="center" wrapText="1"/>
    </xf>
    <xf numFmtId="0" fontId="11" fillId="2" borderId="0" xfId="1" applyFont="1" applyFill="1" applyAlignment="1">
      <alignment vertical="center" wrapText="1"/>
    </xf>
    <xf numFmtId="0" fontId="2" fillId="0" borderId="0" xfId="1" applyFont="1" applyAlignment="1">
      <alignment horizontal="right" vertical="center" wrapText="1"/>
    </xf>
    <xf numFmtId="0" fontId="6" fillId="0" borderId="0" xfId="1" applyFont="1" applyAlignment="1">
      <alignment horizontal="righ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textRotation="90"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4" fillId="0" borderId="1" xfId="1" applyFont="1" applyBorder="1" applyAlignment="1">
      <alignment horizontal="left" vertical="center" wrapText="1"/>
    </xf>
    <xf numFmtId="2" fontId="2" fillId="0" borderId="1" xfId="1"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1" xfId="1" applyFont="1" applyBorder="1" applyAlignment="1">
      <alignment horizontal="left" vertical="center" wrapText="1"/>
    </xf>
    <xf numFmtId="0" fontId="2" fillId="0" borderId="0" xfId="1" applyFont="1" applyAlignment="1">
      <alignment horizontal="right" vertical="center" wrapText="1"/>
    </xf>
    <xf numFmtId="0" fontId="4" fillId="0" borderId="0" xfId="1" applyFont="1" applyAlignment="1">
      <alignment horizontal="center" vertical="center" wrapText="1"/>
    </xf>
    <xf numFmtId="0" fontId="4" fillId="0" borderId="1" xfId="1" applyFont="1" applyBorder="1" applyAlignment="1">
      <alignment vertical="center" wrapText="1"/>
    </xf>
    <xf numFmtId="0" fontId="7" fillId="0" borderId="1" xfId="0" applyFont="1" applyBorder="1" applyAlignment="1">
      <alignment vertical="center" wrapText="1"/>
    </xf>
    <xf numFmtId="0" fontId="2" fillId="0" borderId="1" xfId="1"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textRotation="90" wrapText="1"/>
    </xf>
    <xf numFmtId="0" fontId="8" fillId="0" borderId="1" xfId="0" applyFont="1" applyBorder="1" applyAlignment="1">
      <alignment horizontal="left" vertical="center" wrapText="1"/>
    </xf>
    <xf numFmtId="0" fontId="6" fillId="0" borderId="1" xfId="1" applyFont="1" applyBorder="1" applyAlignment="1">
      <alignment horizontal="left" vertical="center" wrapText="1"/>
    </xf>
    <xf numFmtId="0" fontId="9" fillId="0" borderId="1" xfId="0" applyFont="1" applyBorder="1" applyAlignment="1">
      <alignment horizontal="left" vertical="center" wrapText="1"/>
    </xf>
    <xf numFmtId="0" fontId="4" fillId="0" borderId="1" xfId="0" applyFont="1" applyBorder="1" applyAlignment="1">
      <alignment horizontal="left" vertical="center" wrapText="1"/>
    </xf>
    <xf numFmtId="49" fontId="4" fillId="0" borderId="1" xfId="1" applyNumberFormat="1" applyFont="1" applyBorder="1" applyAlignment="1">
      <alignment horizontal="center" vertical="center" wrapText="1"/>
    </xf>
    <xf numFmtId="0" fontId="2" fillId="2" borderId="1" xfId="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cellXfs>
  <cellStyles count="6">
    <cellStyle name="Обычный" xfId="0" builtinId="0"/>
    <cellStyle name="Обычный 2 2" xfId="1"/>
    <cellStyle name="Обычный 2 3" xfId="5"/>
    <cellStyle name="Обычный 3" xfId="3"/>
    <cellStyle name="Процентный 2 2" xfId="2"/>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91"/>
  <sheetViews>
    <sheetView tabSelected="1" showWhiteSpace="0" zoomScale="120" zoomScaleNormal="120" zoomScaleSheetLayoutView="100" workbookViewId="0">
      <selection activeCell="B14" sqref="B14:L14"/>
    </sheetView>
  </sheetViews>
  <sheetFormatPr defaultColWidth="9.140625" defaultRowHeight="12.75" x14ac:dyDescent="0.25"/>
  <cols>
    <col min="1" max="1" width="5.7109375" style="1" bestFit="1" customWidth="1"/>
    <col min="2" max="2" width="54.140625" style="1" customWidth="1"/>
    <col min="3" max="3" width="9.5703125" style="1" customWidth="1"/>
    <col min="4" max="4" width="10.5703125" style="1" customWidth="1"/>
    <col min="5" max="5" width="12" style="1" customWidth="1"/>
    <col min="6" max="6" width="10.5703125" style="1" customWidth="1"/>
    <col min="7" max="7" width="16.85546875" style="1" customWidth="1"/>
    <col min="8" max="8" width="13.85546875" style="1" customWidth="1"/>
    <col min="9" max="9" width="15" style="1" customWidth="1"/>
    <col min="10" max="10" width="11.85546875" style="1" customWidth="1"/>
    <col min="11" max="11" width="13" style="1" bestFit="1" customWidth="1"/>
    <col min="12" max="12" width="14.42578125" style="1" customWidth="1"/>
    <col min="13" max="13" width="12.85546875" style="1" customWidth="1"/>
    <col min="14" max="14" width="23" style="1" customWidth="1"/>
    <col min="15" max="15" width="13.7109375" style="1" bestFit="1" customWidth="1"/>
    <col min="16" max="16384" width="9.140625" style="1"/>
  </cols>
  <sheetData>
    <row r="2" spans="1:14" x14ac:dyDescent="0.25">
      <c r="A2" s="45" t="s">
        <v>102</v>
      </c>
      <c r="B2" s="45"/>
      <c r="C2" s="45"/>
      <c r="D2" s="45"/>
      <c r="E2" s="45"/>
      <c r="F2" s="45"/>
      <c r="G2" s="45"/>
      <c r="H2" s="45"/>
      <c r="I2" s="45"/>
      <c r="J2" s="45"/>
      <c r="K2" s="45"/>
      <c r="L2" s="45"/>
      <c r="M2" s="45"/>
    </row>
    <row r="3" spans="1:14" x14ac:dyDescent="0.25">
      <c r="A3" s="45" t="s">
        <v>40</v>
      </c>
      <c r="B3" s="45"/>
      <c r="C3" s="45"/>
      <c r="D3" s="45"/>
      <c r="E3" s="45"/>
      <c r="F3" s="45"/>
      <c r="G3" s="45"/>
      <c r="H3" s="45"/>
      <c r="I3" s="45"/>
      <c r="J3" s="45"/>
      <c r="K3" s="45"/>
      <c r="L3" s="45"/>
      <c r="M3" s="45"/>
    </row>
    <row r="4" spans="1:14" x14ac:dyDescent="0.25">
      <c r="A4" s="45" t="s">
        <v>43</v>
      </c>
      <c r="B4" s="45"/>
      <c r="C4" s="45"/>
      <c r="D4" s="45"/>
      <c r="E4" s="45"/>
      <c r="F4" s="45"/>
      <c r="G4" s="45"/>
      <c r="H4" s="45"/>
      <c r="I4" s="45"/>
      <c r="J4" s="45"/>
      <c r="K4" s="45"/>
      <c r="L4" s="45"/>
      <c r="M4" s="45"/>
    </row>
    <row r="5" spans="1:14" x14ac:dyDescent="0.25">
      <c r="A5" s="34"/>
      <c r="B5" s="34"/>
      <c r="C5" s="34"/>
      <c r="D5" s="34"/>
      <c r="E5" s="34"/>
      <c r="F5" s="34"/>
      <c r="G5" s="34"/>
      <c r="H5" s="34"/>
      <c r="I5" s="34"/>
      <c r="J5" s="34"/>
      <c r="K5" s="34"/>
      <c r="L5" s="34"/>
      <c r="M5" s="34"/>
    </row>
    <row r="6" spans="1:14" x14ac:dyDescent="0.25">
      <c r="A6" s="46" t="s">
        <v>42</v>
      </c>
      <c r="B6" s="46"/>
      <c r="C6" s="46"/>
      <c r="D6" s="46"/>
      <c r="E6" s="46"/>
      <c r="F6" s="46"/>
      <c r="G6" s="46"/>
      <c r="H6" s="46"/>
      <c r="I6" s="46"/>
      <c r="J6" s="46"/>
      <c r="K6" s="46"/>
      <c r="L6" s="46"/>
      <c r="M6" s="46"/>
    </row>
    <row r="7" spans="1:14" x14ac:dyDescent="0.25">
      <c r="M7" s="35" t="s">
        <v>34</v>
      </c>
    </row>
    <row r="8" spans="1:14" x14ac:dyDescent="0.25">
      <c r="A8" s="20" t="s">
        <v>31</v>
      </c>
      <c r="B8" s="47" t="s">
        <v>59</v>
      </c>
      <c r="C8" s="48"/>
      <c r="D8" s="48"/>
      <c r="E8" s="48"/>
      <c r="F8" s="48"/>
      <c r="G8" s="48"/>
      <c r="H8" s="48"/>
      <c r="I8" s="48"/>
      <c r="J8" s="48"/>
      <c r="K8" s="48"/>
      <c r="L8" s="48"/>
      <c r="M8" s="21">
        <f>M9+M10</f>
        <v>45826972</v>
      </c>
    </row>
    <row r="9" spans="1:14" x14ac:dyDescent="0.25">
      <c r="A9" s="22" t="s">
        <v>32</v>
      </c>
      <c r="B9" s="49" t="s">
        <v>60</v>
      </c>
      <c r="C9" s="50"/>
      <c r="D9" s="50"/>
      <c r="E9" s="50"/>
      <c r="F9" s="50"/>
      <c r="G9" s="50"/>
      <c r="H9" s="50"/>
      <c r="I9" s="50"/>
      <c r="J9" s="50"/>
      <c r="K9" s="50"/>
      <c r="L9" s="50"/>
      <c r="M9" s="21">
        <v>37145199</v>
      </c>
    </row>
    <row r="10" spans="1:14" x14ac:dyDescent="0.25">
      <c r="A10" s="22" t="s">
        <v>30</v>
      </c>
      <c r="B10" s="49" t="s">
        <v>61</v>
      </c>
      <c r="C10" s="50"/>
      <c r="D10" s="50"/>
      <c r="E10" s="50"/>
      <c r="F10" s="50"/>
      <c r="G10" s="50"/>
      <c r="H10" s="50"/>
      <c r="I10" s="50"/>
      <c r="J10" s="50"/>
      <c r="K10" s="50"/>
      <c r="L10" s="50"/>
      <c r="M10" s="21">
        <v>8681773</v>
      </c>
    </row>
    <row r="11" spans="1:14" s="3" customFormat="1" x14ac:dyDescent="0.25">
      <c r="A11" s="20" t="s">
        <v>62</v>
      </c>
      <c r="B11" s="41" t="s">
        <v>0</v>
      </c>
      <c r="C11" s="41"/>
      <c r="D11" s="41"/>
      <c r="E11" s="41"/>
      <c r="F11" s="41"/>
      <c r="G11" s="41"/>
      <c r="H11" s="41"/>
      <c r="I11" s="41"/>
      <c r="J11" s="41"/>
      <c r="K11" s="41"/>
      <c r="L11" s="41"/>
      <c r="M11" s="23">
        <f>M12+M13+M14+M15</f>
        <v>285381262</v>
      </c>
      <c r="N11" s="2"/>
    </row>
    <row r="12" spans="1:14" x14ac:dyDescent="0.25">
      <c r="A12" s="22" t="s">
        <v>63</v>
      </c>
      <c r="B12" s="44" t="s">
        <v>1</v>
      </c>
      <c r="C12" s="44"/>
      <c r="D12" s="44"/>
      <c r="E12" s="44"/>
      <c r="F12" s="44"/>
      <c r="G12" s="44"/>
      <c r="H12" s="44"/>
      <c r="I12" s="44"/>
      <c r="J12" s="44"/>
      <c r="K12" s="44"/>
      <c r="L12" s="44"/>
      <c r="M12" s="24">
        <v>14932165</v>
      </c>
    </row>
    <row r="13" spans="1:14" x14ac:dyDescent="0.25">
      <c r="A13" s="22" t="s">
        <v>48</v>
      </c>
      <c r="B13" s="44" t="s">
        <v>47</v>
      </c>
      <c r="C13" s="44"/>
      <c r="D13" s="44"/>
      <c r="E13" s="44"/>
      <c r="F13" s="44"/>
      <c r="G13" s="44"/>
      <c r="H13" s="44"/>
      <c r="I13" s="44"/>
      <c r="J13" s="44"/>
      <c r="K13" s="44"/>
      <c r="L13" s="44"/>
      <c r="M13" s="24">
        <v>105388385</v>
      </c>
    </row>
    <row r="14" spans="1:14" x14ac:dyDescent="0.25">
      <c r="A14" s="22" t="s">
        <v>49</v>
      </c>
      <c r="B14" s="38" t="s">
        <v>98</v>
      </c>
      <c r="C14" s="39"/>
      <c r="D14" s="39"/>
      <c r="E14" s="39"/>
      <c r="F14" s="39"/>
      <c r="G14" s="39"/>
      <c r="H14" s="39"/>
      <c r="I14" s="39"/>
      <c r="J14" s="39"/>
      <c r="K14" s="39"/>
      <c r="L14" s="40"/>
      <c r="M14" s="24">
        <v>164589366</v>
      </c>
    </row>
    <row r="15" spans="1:14" x14ac:dyDescent="0.25">
      <c r="A15" s="22" t="s">
        <v>64</v>
      </c>
      <c r="B15" s="44" t="s">
        <v>39</v>
      </c>
      <c r="C15" s="44"/>
      <c r="D15" s="44"/>
      <c r="E15" s="44"/>
      <c r="F15" s="44"/>
      <c r="G15" s="44"/>
      <c r="H15" s="44"/>
      <c r="I15" s="44"/>
      <c r="J15" s="44"/>
      <c r="K15" s="44"/>
      <c r="L15" s="44"/>
      <c r="M15" s="24">
        <v>471346</v>
      </c>
    </row>
    <row r="16" spans="1:14" s="3" customFormat="1" x14ac:dyDescent="0.25">
      <c r="A16" s="20" t="s">
        <v>65</v>
      </c>
      <c r="B16" s="41" t="s">
        <v>2</v>
      </c>
      <c r="C16" s="41"/>
      <c r="D16" s="41"/>
      <c r="E16" s="41"/>
      <c r="F16" s="41"/>
      <c r="G16" s="41"/>
      <c r="H16" s="41"/>
      <c r="I16" s="41"/>
      <c r="J16" s="41"/>
      <c r="K16" s="41"/>
      <c r="L16" s="41"/>
      <c r="M16" s="23">
        <f>M17+M49+M65+M66+M67</f>
        <v>204707367</v>
      </c>
    </row>
    <row r="17" spans="1:13" s="3" customFormat="1" x14ac:dyDescent="0.25">
      <c r="A17" s="25" t="s">
        <v>97</v>
      </c>
      <c r="B17" s="41" t="s">
        <v>3</v>
      </c>
      <c r="C17" s="41"/>
      <c r="D17" s="41"/>
      <c r="E17" s="41"/>
      <c r="F17" s="41"/>
      <c r="G17" s="41"/>
      <c r="H17" s="41"/>
      <c r="I17" s="41"/>
      <c r="J17" s="41"/>
      <c r="K17" s="41"/>
      <c r="L17" s="41"/>
      <c r="M17" s="23">
        <f>M22+M31+M32+M33+M34</f>
        <v>174266519</v>
      </c>
    </row>
    <row r="18" spans="1:13" ht="60" customHeight="1" x14ac:dyDescent="0.25">
      <c r="A18" s="36" t="s">
        <v>4</v>
      </c>
      <c r="B18" s="36" t="s">
        <v>5</v>
      </c>
      <c r="C18" s="36" t="s">
        <v>6</v>
      </c>
      <c r="D18" s="36"/>
      <c r="E18" s="36"/>
      <c r="F18" s="37" t="s">
        <v>7</v>
      </c>
      <c r="G18" s="36" t="s">
        <v>8</v>
      </c>
      <c r="H18" s="43"/>
      <c r="I18" s="43"/>
      <c r="J18" s="43"/>
      <c r="K18" s="36" t="s">
        <v>9</v>
      </c>
      <c r="L18" s="36"/>
      <c r="M18" s="37" t="s">
        <v>107</v>
      </c>
    </row>
    <row r="19" spans="1:13" ht="34.5" customHeight="1" x14ac:dyDescent="0.25">
      <c r="A19" s="36"/>
      <c r="B19" s="36"/>
      <c r="C19" s="37" t="s">
        <v>10</v>
      </c>
      <c r="D19" s="37" t="s">
        <v>11</v>
      </c>
      <c r="E19" s="37" t="s">
        <v>41</v>
      </c>
      <c r="F19" s="37"/>
      <c r="G19" s="37" t="s">
        <v>44</v>
      </c>
      <c r="H19" s="42" t="s">
        <v>12</v>
      </c>
      <c r="I19" s="43"/>
      <c r="J19" s="43"/>
      <c r="K19" s="37" t="s">
        <v>13</v>
      </c>
      <c r="L19" s="37" t="s">
        <v>14</v>
      </c>
      <c r="M19" s="37"/>
    </row>
    <row r="20" spans="1:13" x14ac:dyDescent="0.25">
      <c r="A20" s="36"/>
      <c r="B20" s="36"/>
      <c r="C20" s="37"/>
      <c r="D20" s="37"/>
      <c r="E20" s="37"/>
      <c r="F20" s="37"/>
      <c r="G20" s="51"/>
      <c r="H20" s="37" t="s">
        <v>15</v>
      </c>
      <c r="I20" s="36" t="s">
        <v>16</v>
      </c>
      <c r="J20" s="36"/>
      <c r="K20" s="37"/>
      <c r="L20" s="37"/>
      <c r="M20" s="37"/>
    </row>
    <row r="21" spans="1:13" ht="108.75" customHeight="1" x14ac:dyDescent="0.25">
      <c r="A21" s="36"/>
      <c r="B21" s="36"/>
      <c r="C21" s="37"/>
      <c r="D21" s="37"/>
      <c r="E21" s="37"/>
      <c r="F21" s="37"/>
      <c r="G21" s="51"/>
      <c r="H21" s="37"/>
      <c r="I21" s="4" t="s">
        <v>46</v>
      </c>
      <c r="J21" s="5" t="s">
        <v>45</v>
      </c>
      <c r="K21" s="37"/>
      <c r="L21" s="37"/>
      <c r="M21" s="37"/>
    </row>
    <row r="22" spans="1:13" x14ac:dyDescent="0.25">
      <c r="A22" s="26" t="s">
        <v>66</v>
      </c>
      <c r="B22" s="6" t="s">
        <v>33</v>
      </c>
      <c r="C22" s="7"/>
      <c r="D22" s="7"/>
      <c r="E22" s="7"/>
      <c r="F22" s="8">
        <f>SUM(F23:F30)</f>
        <v>1</v>
      </c>
      <c r="G22" s="9">
        <f>SUM(G25:G30)</f>
        <v>65593527</v>
      </c>
      <c r="H22" s="9">
        <f>H23+H24+H25+H26+H27+H28+H29+H30</f>
        <v>94862339</v>
      </c>
      <c r="I22" s="9">
        <f>SUM(I23:I30)</f>
        <v>89862339</v>
      </c>
      <c r="J22" s="10">
        <f t="shared" ref="J22:K22" si="0">SUM(J23:J30)</f>
        <v>5000000</v>
      </c>
      <c r="K22" s="9">
        <f t="shared" si="0"/>
        <v>14932165</v>
      </c>
      <c r="L22" s="9">
        <f>SUM(L23:L30)</f>
        <v>145523701</v>
      </c>
      <c r="M22" s="9">
        <f>SUM(M23:M30)</f>
        <v>160455866</v>
      </c>
    </row>
    <row r="23" spans="1:13" x14ac:dyDescent="0.25">
      <c r="A23" s="27" t="s">
        <v>22</v>
      </c>
      <c r="B23" s="11" t="s">
        <v>17</v>
      </c>
      <c r="C23" s="12"/>
      <c r="D23" s="13">
        <v>1</v>
      </c>
      <c r="E23" s="13">
        <v>1</v>
      </c>
      <c r="F23" s="14">
        <v>0.15690000000000001</v>
      </c>
      <c r="G23" s="15"/>
      <c r="H23" s="16">
        <f>M23-G23</f>
        <v>29129454</v>
      </c>
      <c r="I23" s="15">
        <f>H23-J23</f>
        <v>27879454</v>
      </c>
      <c r="J23" s="17">
        <v>1250000</v>
      </c>
      <c r="K23" s="17">
        <v>6296785</v>
      </c>
      <c r="L23" s="16">
        <v>22832669</v>
      </c>
      <c r="M23" s="15">
        <f>L23+K23</f>
        <v>29129454</v>
      </c>
    </row>
    <row r="24" spans="1:13" x14ac:dyDescent="0.25">
      <c r="A24" s="27" t="s">
        <v>23</v>
      </c>
      <c r="B24" s="11" t="s">
        <v>18</v>
      </c>
      <c r="C24" s="12"/>
      <c r="D24" s="13">
        <v>1</v>
      </c>
      <c r="E24" s="13">
        <v>1</v>
      </c>
      <c r="F24" s="14">
        <v>4.7000000000000002E-3</v>
      </c>
      <c r="G24" s="15"/>
      <c r="H24" s="16">
        <f t="shared" ref="H24:H30" si="1">M24-G24</f>
        <v>1021523</v>
      </c>
      <c r="I24" s="15">
        <f t="shared" ref="I24:I30" si="2">H24-J24</f>
        <v>1021523</v>
      </c>
      <c r="J24" s="17"/>
      <c r="K24" s="17">
        <v>337562</v>
      </c>
      <c r="L24" s="16">
        <v>683961</v>
      </c>
      <c r="M24" s="15">
        <f>L24+K24</f>
        <v>1021523</v>
      </c>
    </row>
    <row r="25" spans="1:13" x14ac:dyDescent="0.25">
      <c r="A25" s="27" t="s">
        <v>24</v>
      </c>
      <c r="B25" s="11" t="s">
        <v>19</v>
      </c>
      <c r="C25" s="18">
        <v>0.2356</v>
      </c>
      <c r="D25" s="12">
        <f>E25-C25</f>
        <v>0.76439999999999997</v>
      </c>
      <c r="E25" s="13">
        <v>1</v>
      </c>
      <c r="F25" s="14">
        <v>0.1179</v>
      </c>
      <c r="G25" s="16">
        <v>4555457</v>
      </c>
      <c r="H25" s="16">
        <f t="shared" si="1"/>
        <v>14780098</v>
      </c>
      <c r="I25" s="15">
        <f>H25-J25</f>
        <v>14080098</v>
      </c>
      <c r="J25" s="17">
        <v>700000</v>
      </c>
      <c r="K25" s="17">
        <v>2178311</v>
      </c>
      <c r="L25" s="16">
        <v>17157244</v>
      </c>
      <c r="M25" s="15">
        <f t="shared" ref="M25:M30" si="3">L25+K25</f>
        <v>19335555</v>
      </c>
    </row>
    <row r="26" spans="1:13" x14ac:dyDescent="0.25">
      <c r="A26" s="27" t="s">
        <v>25</v>
      </c>
      <c r="B26" s="11" t="s">
        <v>20</v>
      </c>
      <c r="C26" s="18">
        <v>0.49249999999999999</v>
      </c>
      <c r="D26" s="12">
        <f>E26-C26</f>
        <v>0.50750000000000006</v>
      </c>
      <c r="E26" s="13">
        <v>1</v>
      </c>
      <c r="F26" s="14">
        <v>0.1174</v>
      </c>
      <c r="G26" s="16">
        <v>8821827</v>
      </c>
      <c r="H26" s="16">
        <f t="shared" si="1"/>
        <v>9090513</v>
      </c>
      <c r="I26" s="15">
        <f>H26-J26</f>
        <v>8590513</v>
      </c>
      <c r="J26" s="17">
        <v>500000</v>
      </c>
      <c r="K26" s="17">
        <v>827857</v>
      </c>
      <c r="L26" s="16">
        <v>17084483</v>
      </c>
      <c r="M26" s="15">
        <f>L26+K26</f>
        <v>17912340</v>
      </c>
    </row>
    <row r="27" spans="1:13" x14ac:dyDescent="0.25">
      <c r="A27" s="27" t="s">
        <v>26</v>
      </c>
      <c r="B27" s="19" t="s">
        <v>35</v>
      </c>
      <c r="C27" s="18">
        <v>0.53359999999999996</v>
      </c>
      <c r="D27" s="12">
        <f t="shared" ref="D27:D30" si="4">E27-C27</f>
        <v>0.46640000000000004</v>
      </c>
      <c r="E27" s="13">
        <v>1</v>
      </c>
      <c r="F27" s="14">
        <v>0.12839999999999999</v>
      </c>
      <c r="G27" s="16">
        <v>10493787</v>
      </c>
      <c r="H27" s="16">
        <f t="shared" si="1"/>
        <v>9172231</v>
      </c>
      <c r="I27" s="15">
        <f t="shared" si="2"/>
        <v>8032231</v>
      </c>
      <c r="J27" s="17">
        <v>1140000</v>
      </c>
      <c r="K27" s="17">
        <v>980775</v>
      </c>
      <c r="L27" s="16">
        <v>18685243</v>
      </c>
      <c r="M27" s="15">
        <f t="shared" si="3"/>
        <v>19666018</v>
      </c>
    </row>
    <row r="28" spans="1:13" x14ac:dyDescent="0.25">
      <c r="A28" s="27" t="s">
        <v>27</v>
      </c>
      <c r="B28" s="19" t="s">
        <v>36</v>
      </c>
      <c r="C28" s="18">
        <v>0.61170000000000002</v>
      </c>
      <c r="D28" s="12">
        <f t="shared" si="4"/>
        <v>0.38829999999999998</v>
      </c>
      <c r="E28" s="13">
        <v>1</v>
      </c>
      <c r="F28" s="14">
        <v>0.1012</v>
      </c>
      <c r="G28" s="16">
        <v>9242896</v>
      </c>
      <c r="H28" s="16">
        <f t="shared" si="1"/>
        <v>5867282</v>
      </c>
      <c r="I28" s="15">
        <f t="shared" si="2"/>
        <v>5867282</v>
      </c>
      <c r="J28" s="17">
        <v>0</v>
      </c>
      <c r="K28" s="17">
        <v>383179</v>
      </c>
      <c r="L28" s="16">
        <v>14726999</v>
      </c>
      <c r="M28" s="15">
        <f t="shared" si="3"/>
        <v>15110178</v>
      </c>
    </row>
    <row r="29" spans="1:13" x14ac:dyDescent="0.25">
      <c r="A29" s="27" t="s">
        <v>28</v>
      </c>
      <c r="B29" s="19" t="s">
        <v>37</v>
      </c>
      <c r="C29" s="18">
        <v>0.52629999999999999</v>
      </c>
      <c r="D29" s="12">
        <f t="shared" si="4"/>
        <v>0.47370000000000001</v>
      </c>
      <c r="E29" s="13">
        <v>1</v>
      </c>
      <c r="F29" s="14">
        <v>0.17710000000000001</v>
      </c>
      <c r="G29" s="16">
        <v>14854617</v>
      </c>
      <c r="H29" s="16">
        <f t="shared" si="1"/>
        <v>13370002</v>
      </c>
      <c r="I29" s="15">
        <f t="shared" si="2"/>
        <v>12650002</v>
      </c>
      <c r="J29" s="17">
        <v>720000</v>
      </c>
      <c r="K29" s="17">
        <v>2452372</v>
      </c>
      <c r="L29" s="16">
        <v>25772247</v>
      </c>
      <c r="M29" s="15">
        <f>L29+K29</f>
        <v>28224619</v>
      </c>
    </row>
    <row r="30" spans="1:13" x14ac:dyDescent="0.25">
      <c r="A30" s="27" t="s">
        <v>29</v>
      </c>
      <c r="B30" s="19" t="s">
        <v>38</v>
      </c>
      <c r="C30" s="18">
        <v>0.58640000000000003</v>
      </c>
      <c r="D30" s="12">
        <f t="shared" si="4"/>
        <v>0.41359999999999997</v>
      </c>
      <c r="E30" s="13">
        <v>1</v>
      </c>
      <c r="F30" s="14">
        <v>0.19639999999999999</v>
      </c>
      <c r="G30" s="16">
        <v>17624943</v>
      </c>
      <c r="H30" s="16">
        <f t="shared" si="1"/>
        <v>12431236</v>
      </c>
      <c r="I30" s="15">
        <f t="shared" si="2"/>
        <v>11741236</v>
      </c>
      <c r="J30" s="17">
        <v>690000</v>
      </c>
      <c r="K30" s="17">
        <v>1475324</v>
      </c>
      <c r="L30" s="16">
        <v>28580855</v>
      </c>
      <c r="M30" s="15">
        <f t="shared" si="3"/>
        <v>30056179</v>
      </c>
    </row>
    <row r="31" spans="1:13" ht="27" customHeight="1" x14ac:dyDescent="0.25">
      <c r="A31" s="27" t="s">
        <v>89</v>
      </c>
      <c r="B31" s="44" t="s">
        <v>90</v>
      </c>
      <c r="C31" s="52"/>
      <c r="D31" s="52"/>
      <c r="E31" s="52"/>
      <c r="F31" s="52"/>
      <c r="G31" s="52"/>
      <c r="H31" s="52"/>
      <c r="I31" s="52"/>
      <c r="J31" s="52"/>
      <c r="K31" s="52"/>
      <c r="L31" s="52"/>
      <c r="M31" s="24">
        <v>2700000</v>
      </c>
    </row>
    <row r="32" spans="1:13" x14ac:dyDescent="0.25">
      <c r="A32" s="27" t="s">
        <v>93</v>
      </c>
      <c r="B32" s="44" t="s">
        <v>91</v>
      </c>
      <c r="C32" s="52"/>
      <c r="D32" s="52"/>
      <c r="E32" s="52"/>
      <c r="F32" s="52"/>
      <c r="G32" s="52"/>
      <c r="H32" s="52"/>
      <c r="I32" s="52"/>
      <c r="J32" s="52"/>
      <c r="K32" s="52"/>
      <c r="L32" s="52"/>
      <c r="M32" s="24">
        <v>890000</v>
      </c>
    </row>
    <row r="33" spans="1:14" x14ac:dyDescent="0.25">
      <c r="A33" s="27" t="s">
        <v>94</v>
      </c>
      <c r="B33" s="44" t="s">
        <v>92</v>
      </c>
      <c r="C33" s="52"/>
      <c r="D33" s="52"/>
      <c r="E33" s="52"/>
      <c r="F33" s="52"/>
      <c r="G33" s="52"/>
      <c r="H33" s="52"/>
      <c r="I33" s="52"/>
      <c r="J33" s="52"/>
      <c r="K33" s="52"/>
      <c r="L33" s="52"/>
      <c r="M33" s="24">
        <v>270000</v>
      </c>
    </row>
    <row r="34" spans="1:14" ht="27" customHeight="1" x14ac:dyDescent="0.25">
      <c r="A34" s="25" t="s">
        <v>67</v>
      </c>
      <c r="B34" s="41" t="s">
        <v>106</v>
      </c>
      <c r="C34" s="55"/>
      <c r="D34" s="55"/>
      <c r="E34" s="55"/>
      <c r="F34" s="55"/>
      <c r="G34" s="55"/>
      <c r="H34" s="55"/>
      <c r="I34" s="55"/>
      <c r="J34" s="55"/>
      <c r="K34" s="55"/>
      <c r="L34" s="55"/>
      <c r="M34" s="9">
        <f>M35+M36+M39+M43+M44+M46</f>
        <v>9950653</v>
      </c>
      <c r="N34" s="33"/>
    </row>
    <row r="35" spans="1:14" ht="16.5" customHeight="1" x14ac:dyDescent="0.25">
      <c r="A35" s="27" t="s">
        <v>68</v>
      </c>
      <c r="B35" s="44" t="s">
        <v>50</v>
      </c>
      <c r="C35" s="52"/>
      <c r="D35" s="52"/>
      <c r="E35" s="52"/>
      <c r="F35" s="52"/>
      <c r="G35" s="52"/>
      <c r="H35" s="52"/>
      <c r="I35" s="52"/>
      <c r="J35" s="52"/>
      <c r="K35" s="52"/>
      <c r="L35" s="52"/>
      <c r="M35" s="15">
        <f>6614788-4612719</f>
        <v>2002069</v>
      </c>
    </row>
    <row r="36" spans="1:14" ht="16.5" customHeight="1" x14ac:dyDescent="0.25">
      <c r="A36" s="27" t="s">
        <v>69</v>
      </c>
      <c r="B36" s="44" t="s">
        <v>52</v>
      </c>
      <c r="C36" s="52"/>
      <c r="D36" s="52"/>
      <c r="E36" s="52"/>
      <c r="F36" s="52"/>
      <c r="G36" s="52"/>
      <c r="H36" s="52"/>
      <c r="I36" s="52"/>
      <c r="J36" s="52"/>
      <c r="K36" s="52"/>
      <c r="L36" s="52"/>
      <c r="M36" s="15">
        <f>(M37+M38)</f>
        <v>2354376</v>
      </c>
    </row>
    <row r="37" spans="1:14" ht="16.5" customHeight="1" x14ac:dyDescent="0.25">
      <c r="A37" s="28" t="s">
        <v>22</v>
      </c>
      <c r="B37" s="53" t="s">
        <v>56</v>
      </c>
      <c r="C37" s="54"/>
      <c r="D37" s="54"/>
      <c r="E37" s="54"/>
      <c r="F37" s="54"/>
      <c r="G37" s="54"/>
      <c r="H37" s="54"/>
      <c r="I37" s="54"/>
      <c r="J37" s="54"/>
      <c r="K37" s="54"/>
      <c r="L37" s="54"/>
      <c r="M37" s="29">
        <f>2330817-49222</f>
        <v>2281595</v>
      </c>
    </row>
    <row r="38" spans="1:14" ht="16.5" customHeight="1" x14ac:dyDescent="0.25">
      <c r="A38" s="28" t="s">
        <v>57</v>
      </c>
      <c r="B38" s="53" t="s">
        <v>58</v>
      </c>
      <c r="C38" s="54"/>
      <c r="D38" s="54"/>
      <c r="E38" s="54"/>
      <c r="F38" s="54"/>
      <c r="G38" s="54"/>
      <c r="H38" s="54"/>
      <c r="I38" s="54"/>
      <c r="J38" s="54"/>
      <c r="K38" s="54"/>
      <c r="L38" s="54"/>
      <c r="M38" s="29">
        <f>9570+19253+43958</f>
        <v>72781</v>
      </c>
    </row>
    <row r="39" spans="1:14" ht="16.5" customHeight="1" x14ac:dyDescent="0.25">
      <c r="A39" s="27" t="s">
        <v>70</v>
      </c>
      <c r="B39" s="44" t="s">
        <v>88</v>
      </c>
      <c r="C39" s="52"/>
      <c r="D39" s="52"/>
      <c r="E39" s="52"/>
      <c r="F39" s="52"/>
      <c r="G39" s="52"/>
      <c r="H39" s="52"/>
      <c r="I39" s="52"/>
      <c r="J39" s="52"/>
      <c r="K39" s="52"/>
      <c r="L39" s="52"/>
      <c r="M39" s="15">
        <f>M40+M41+M42</f>
        <v>1138777</v>
      </c>
    </row>
    <row r="40" spans="1:14" ht="16.5" customHeight="1" x14ac:dyDescent="0.25">
      <c r="A40" s="28" t="s">
        <v>22</v>
      </c>
      <c r="B40" s="53" t="s">
        <v>56</v>
      </c>
      <c r="C40" s="54"/>
      <c r="D40" s="54"/>
      <c r="E40" s="54"/>
      <c r="F40" s="54"/>
      <c r="G40" s="54"/>
      <c r="H40" s="54"/>
      <c r="I40" s="54"/>
      <c r="J40" s="54"/>
      <c r="K40" s="54"/>
      <c r="L40" s="54"/>
      <c r="M40" s="29">
        <v>49402</v>
      </c>
    </row>
    <row r="41" spans="1:14" ht="16.5" customHeight="1" x14ac:dyDescent="0.25">
      <c r="A41" s="28" t="s">
        <v>57</v>
      </c>
      <c r="B41" s="53" t="s">
        <v>81</v>
      </c>
      <c r="C41" s="54"/>
      <c r="D41" s="54"/>
      <c r="E41" s="54"/>
      <c r="F41" s="54"/>
      <c r="G41" s="54"/>
      <c r="H41" s="54"/>
      <c r="I41" s="54"/>
      <c r="J41" s="54"/>
      <c r="K41" s="54"/>
      <c r="L41" s="54"/>
      <c r="M41" s="29">
        <f>898000-224500</f>
        <v>673500</v>
      </c>
    </row>
    <row r="42" spans="1:14" ht="16.5" customHeight="1" x14ac:dyDescent="0.25">
      <c r="A42" s="28" t="s">
        <v>80</v>
      </c>
      <c r="B42" s="53" t="s">
        <v>82</v>
      </c>
      <c r="C42" s="54"/>
      <c r="D42" s="54"/>
      <c r="E42" s="54"/>
      <c r="F42" s="54"/>
      <c r="G42" s="54"/>
      <c r="H42" s="54"/>
      <c r="I42" s="54"/>
      <c r="J42" s="54"/>
      <c r="K42" s="54"/>
      <c r="L42" s="54"/>
      <c r="M42" s="29">
        <v>415875</v>
      </c>
    </row>
    <row r="43" spans="1:14" ht="16.5" customHeight="1" x14ac:dyDescent="0.25">
      <c r="A43" s="27" t="s">
        <v>71</v>
      </c>
      <c r="B43" s="44" t="s">
        <v>53</v>
      </c>
      <c r="C43" s="52"/>
      <c r="D43" s="52"/>
      <c r="E43" s="52"/>
      <c r="F43" s="52"/>
      <c r="G43" s="52"/>
      <c r="H43" s="52"/>
      <c r="I43" s="52"/>
      <c r="J43" s="52"/>
      <c r="K43" s="52"/>
      <c r="L43" s="52"/>
      <c r="M43" s="15">
        <v>861250</v>
      </c>
    </row>
    <row r="44" spans="1:14" ht="16.5" customHeight="1" x14ac:dyDescent="0.25">
      <c r="A44" s="27" t="s">
        <v>72</v>
      </c>
      <c r="B44" s="44" t="s">
        <v>54</v>
      </c>
      <c r="C44" s="52"/>
      <c r="D44" s="52"/>
      <c r="E44" s="52"/>
      <c r="F44" s="52"/>
      <c r="G44" s="52"/>
      <c r="H44" s="52"/>
      <c r="I44" s="52"/>
      <c r="J44" s="52"/>
      <c r="K44" s="52"/>
      <c r="L44" s="52"/>
      <c r="M44" s="15">
        <f>M45</f>
        <v>361772</v>
      </c>
    </row>
    <row r="45" spans="1:14" ht="16.5" customHeight="1" x14ac:dyDescent="0.25">
      <c r="A45" s="28" t="s">
        <v>22</v>
      </c>
      <c r="B45" s="53" t="s">
        <v>81</v>
      </c>
      <c r="C45" s="54"/>
      <c r="D45" s="54"/>
      <c r="E45" s="54"/>
      <c r="F45" s="54"/>
      <c r="G45" s="54"/>
      <c r="H45" s="54"/>
      <c r="I45" s="54"/>
      <c r="J45" s="54"/>
      <c r="K45" s="54"/>
      <c r="L45" s="54"/>
      <c r="M45" s="29">
        <f>825000-M59</f>
        <v>361772</v>
      </c>
    </row>
    <row r="46" spans="1:14" ht="16.5" customHeight="1" x14ac:dyDescent="0.25">
      <c r="A46" s="27" t="s">
        <v>86</v>
      </c>
      <c r="B46" s="44" t="s">
        <v>55</v>
      </c>
      <c r="C46" s="52"/>
      <c r="D46" s="52"/>
      <c r="E46" s="52"/>
      <c r="F46" s="52"/>
      <c r="G46" s="52"/>
      <c r="H46" s="52"/>
      <c r="I46" s="52"/>
      <c r="J46" s="52"/>
      <c r="K46" s="52"/>
      <c r="L46" s="52"/>
      <c r="M46" s="15">
        <f>M47+M48</f>
        <v>3232409</v>
      </c>
    </row>
    <row r="47" spans="1:14" ht="16.5" customHeight="1" x14ac:dyDescent="0.25">
      <c r="A47" s="27" t="s">
        <v>22</v>
      </c>
      <c r="B47" s="53" t="s">
        <v>56</v>
      </c>
      <c r="C47" s="54"/>
      <c r="D47" s="54"/>
      <c r="E47" s="54"/>
      <c r="F47" s="54"/>
      <c r="G47" s="54"/>
      <c r="H47" s="54"/>
      <c r="I47" s="54"/>
      <c r="J47" s="54"/>
      <c r="K47" s="54"/>
      <c r="L47" s="54"/>
      <c r="M47" s="29">
        <f>3856540-1064551</f>
        <v>2791989</v>
      </c>
    </row>
    <row r="48" spans="1:14" ht="16.5" customHeight="1" x14ac:dyDescent="0.25">
      <c r="A48" s="27" t="s">
        <v>23</v>
      </c>
      <c r="B48" s="53" t="s">
        <v>81</v>
      </c>
      <c r="C48" s="54"/>
      <c r="D48" s="54"/>
      <c r="E48" s="54"/>
      <c r="F48" s="54"/>
      <c r="G48" s="54"/>
      <c r="H48" s="54"/>
      <c r="I48" s="54"/>
      <c r="J48" s="54"/>
      <c r="K48" s="54"/>
      <c r="L48" s="54"/>
      <c r="M48" s="29">
        <v>440420</v>
      </c>
    </row>
    <row r="49" spans="1:13" x14ac:dyDescent="0.25">
      <c r="A49" s="25" t="s">
        <v>99</v>
      </c>
      <c r="B49" s="41" t="s">
        <v>73</v>
      </c>
      <c r="C49" s="60"/>
      <c r="D49" s="60"/>
      <c r="E49" s="60"/>
      <c r="F49" s="60"/>
      <c r="G49" s="60"/>
      <c r="H49" s="60"/>
      <c r="I49" s="60"/>
      <c r="J49" s="60"/>
      <c r="K49" s="60"/>
      <c r="L49" s="60"/>
      <c r="M49" s="9">
        <f>M50+M52+M55+M57+M60+M62</f>
        <v>8681773</v>
      </c>
    </row>
    <row r="50" spans="1:13" ht="16.5" customHeight="1" x14ac:dyDescent="0.25">
      <c r="A50" s="27" t="s">
        <v>100</v>
      </c>
      <c r="B50" s="44" t="s">
        <v>50</v>
      </c>
      <c r="C50" s="52"/>
      <c r="D50" s="52"/>
      <c r="E50" s="52"/>
      <c r="F50" s="52"/>
      <c r="G50" s="52"/>
      <c r="H50" s="52"/>
      <c r="I50" s="52"/>
      <c r="J50" s="52"/>
      <c r="K50" s="52"/>
      <c r="L50" s="52"/>
      <c r="M50" s="15">
        <v>4612719</v>
      </c>
    </row>
    <row r="51" spans="1:13" ht="16.5" customHeight="1" x14ac:dyDescent="0.25">
      <c r="A51" s="28" t="s">
        <v>22</v>
      </c>
      <c r="B51" s="53" t="s">
        <v>83</v>
      </c>
      <c r="C51" s="54"/>
      <c r="D51" s="54"/>
      <c r="E51" s="54"/>
      <c r="F51" s="54"/>
      <c r="G51" s="54"/>
      <c r="H51" s="54"/>
      <c r="I51" s="54"/>
      <c r="J51" s="54"/>
      <c r="K51" s="54"/>
      <c r="L51" s="54"/>
      <c r="M51" s="29">
        <v>4612719</v>
      </c>
    </row>
    <row r="52" spans="1:13" ht="16.5" customHeight="1" x14ac:dyDescent="0.25">
      <c r="A52" s="27" t="s">
        <v>74</v>
      </c>
      <c r="B52" s="44" t="s">
        <v>51</v>
      </c>
      <c r="C52" s="52"/>
      <c r="D52" s="52"/>
      <c r="E52" s="52"/>
      <c r="F52" s="52"/>
      <c r="G52" s="52"/>
      <c r="H52" s="52"/>
      <c r="I52" s="52"/>
      <c r="J52" s="52"/>
      <c r="K52" s="52"/>
      <c r="L52" s="52"/>
      <c r="M52" s="15">
        <f>M53+M54</f>
        <v>105134</v>
      </c>
    </row>
    <row r="53" spans="1:13" ht="16.5" customHeight="1" x14ac:dyDescent="0.25">
      <c r="A53" s="28" t="s">
        <v>22</v>
      </c>
      <c r="B53" s="53" t="s">
        <v>84</v>
      </c>
      <c r="C53" s="54"/>
      <c r="D53" s="54"/>
      <c r="E53" s="54"/>
      <c r="F53" s="54"/>
      <c r="G53" s="54"/>
      <c r="H53" s="54"/>
      <c r="I53" s="54"/>
      <c r="J53" s="54"/>
      <c r="K53" s="54"/>
      <c r="L53" s="54"/>
      <c r="M53" s="29">
        <v>40254</v>
      </c>
    </row>
    <row r="54" spans="1:13" ht="16.5" customHeight="1" x14ac:dyDescent="0.25">
      <c r="A54" s="28" t="s">
        <v>23</v>
      </c>
      <c r="B54" s="53" t="s">
        <v>87</v>
      </c>
      <c r="C54" s="54"/>
      <c r="D54" s="54"/>
      <c r="E54" s="54"/>
      <c r="F54" s="54"/>
      <c r="G54" s="54"/>
      <c r="H54" s="54"/>
      <c r="I54" s="54"/>
      <c r="J54" s="54"/>
      <c r="K54" s="54"/>
      <c r="L54" s="54"/>
      <c r="M54" s="29">
        <v>64880</v>
      </c>
    </row>
    <row r="55" spans="1:13" ht="16.5" customHeight="1" x14ac:dyDescent="0.25">
      <c r="A55" s="27" t="s">
        <v>75</v>
      </c>
      <c r="B55" s="44" t="s">
        <v>52</v>
      </c>
      <c r="C55" s="52"/>
      <c r="D55" s="52"/>
      <c r="E55" s="52"/>
      <c r="F55" s="52"/>
      <c r="G55" s="52"/>
      <c r="H55" s="52"/>
      <c r="I55" s="52"/>
      <c r="J55" s="52"/>
      <c r="K55" s="52"/>
      <c r="L55" s="52"/>
      <c r="M55" s="15">
        <v>49222</v>
      </c>
    </row>
    <row r="56" spans="1:13" ht="16.5" customHeight="1" x14ac:dyDescent="0.25">
      <c r="A56" s="28" t="s">
        <v>22</v>
      </c>
      <c r="B56" s="53" t="s">
        <v>83</v>
      </c>
      <c r="C56" s="54"/>
      <c r="D56" s="54"/>
      <c r="E56" s="54"/>
      <c r="F56" s="54"/>
      <c r="G56" s="54"/>
      <c r="H56" s="54"/>
      <c r="I56" s="54"/>
      <c r="J56" s="54"/>
      <c r="K56" s="54"/>
      <c r="L56" s="54"/>
      <c r="M56" s="29">
        <v>49222</v>
      </c>
    </row>
    <row r="57" spans="1:13" ht="16.5" customHeight="1" x14ac:dyDescent="0.25">
      <c r="A57" s="27" t="s">
        <v>76</v>
      </c>
      <c r="B57" s="44" t="s">
        <v>54</v>
      </c>
      <c r="C57" s="52"/>
      <c r="D57" s="52"/>
      <c r="E57" s="52"/>
      <c r="F57" s="52"/>
      <c r="G57" s="52"/>
      <c r="H57" s="52"/>
      <c r="I57" s="52"/>
      <c r="J57" s="52"/>
      <c r="K57" s="52"/>
      <c r="L57" s="52"/>
      <c r="M57" s="15">
        <f>M58+M59</f>
        <v>1843708</v>
      </c>
    </row>
    <row r="58" spans="1:13" ht="16.5" customHeight="1" x14ac:dyDescent="0.25">
      <c r="A58" s="28" t="s">
        <v>22</v>
      </c>
      <c r="B58" s="53" t="s">
        <v>84</v>
      </c>
      <c r="C58" s="54"/>
      <c r="D58" s="54"/>
      <c r="E58" s="54"/>
      <c r="F58" s="54"/>
      <c r="G58" s="54"/>
      <c r="H58" s="54"/>
      <c r="I58" s="54"/>
      <c r="J58" s="54"/>
      <c r="K58" s="54"/>
      <c r="L58" s="54"/>
      <c r="M58" s="29">
        <v>1380480</v>
      </c>
    </row>
    <row r="59" spans="1:13" ht="16.5" customHeight="1" x14ac:dyDescent="0.25">
      <c r="A59" s="28" t="s">
        <v>23</v>
      </c>
      <c r="B59" s="53" t="s">
        <v>85</v>
      </c>
      <c r="C59" s="54"/>
      <c r="D59" s="54"/>
      <c r="E59" s="54"/>
      <c r="F59" s="54"/>
      <c r="G59" s="54"/>
      <c r="H59" s="54"/>
      <c r="I59" s="54"/>
      <c r="J59" s="54"/>
      <c r="K59" s="54"/>
      <c r="L59" s="54"/>
      <c r="M59" s="29">
        <f>1843708-M58</f>
        <v>463228</v>
      </c>
    </row>
    <row r="60" spans="1:13" ht="16.5" customHeight="1" x14ac:dyDescent="0.25">
      <c r="A60" s="27" t="s">
        <v>77</v>
      </c>
      <c r="B60" s="44" t="s">
        <v>55</v>
      </c>
      <c r="C60" s="52"/>
      <c r="D60" s="52"/>
      <c r="E60" s="52"/>
      <c r="F60" s="52"/>
      <c r="G60" s="52"/>
      <c r="H60" s="52"/>
      <c r="I60" s="52"/>
      <c r="J60" s="52"/>
      <c r="K60" s="52"/>
      <c r="L60" s="52"/>
      <c r="M60" s="15">
        <v>1064551</v>
      </c>
    </row>
    <row r="61" spans="1:13" ht="16.5" customHeight="1" x14ac:dyDescent="0.25">
      <c r="A61" s="28" t="s">
        <v>22</v>
      </c>
      <c r="B61" s="53" t="s">
        <v>83</v>
      </c>
      <c r="C61" s="54"/>
      <c r="D61" s="54"/>
      <c r="E61" s="54"/>
      <c r="F61" s="54"/>
      <c r="G61" s="54"/>
      <c r="H61" s="54"/>
      <c r="I61" s="54"/>
      <c r="J61" s="54"/>
      <c r="K61" s="54"/>
      <c r="L61" s="54"/>
      <c r="M61" s="29">
        <v>1064551</v>
      </c>
    </row>
    <row r="62" spans="1:13" ht="16.5" customHeight="1" x14ac:dyDescent="0.25">
      <c r="A62" s="27" t="s">
        <v>78</v>
      </c>
      <c r="B62" s="44" t="s">
        <v>79</v>
      </c>
      <c r="C62" s="52"/>
      <c r="D62" s="52"/>
      <c r="E62" s="52"/>
      <c r="F62" s="52"/>
      <c r="G62" s="52"/>
      <c r="H62" s="52"/>
      <c r="I62" s="52"/>
      <c r="J62" s="52"/>
      <c r="K62" s="52"/>
      <c r="L62" s="52"/>
      <c r="M62" s="15">
        <f>M63+M64</f>
        <v>1006439</v>
      </c>
    </row>
    <row r="63" spans="1:13" ht="16.5" customHeight="1" x14ac:dyDescent="0.25">
      <c r="A63" s="28" t="s">
        <v>22</v>
      </c>
      <c r="B63" s="53" t="s">
        <v>87</v>
      </c>
      <c r="C63" s="54"/>
      <c r="D63" s="54"/>
      <c r="E63" s="54"/>
      <c r="F63" s="54"/>
      <c r="G63" s="54"/>
      <c r="H63" s="54"/>
      <c r="I63" s="54"/>
      <c r="J63" s="54"/>
      <c r="K63" s="54"/>
      <c r="L63" s="54"/>
      <c r="M63" s="29">
        <v>121931</v>
      </c>
    </row>
    <row r="64" spans="1:13" ht="16.5" customHeight="1" x14ac:dyDescent="0.25">
      <c r="A64" s="28" t="s">
        <v>23</v>
      </c>
      <c r="B64" s="53" t="s">
        <v>108</v>
      </c>
      <c r="C64" s="54"/>
      <c r="D64" s="54"/>
      <c r="E64" s="54"/>
      <c r="F64" s="54"/>
      <c r="G64" s="54"/>
      <c r="H64" s="54"/>
      <c r="I64" s="54"/>
      <c r="J64" s="54"/>
      <c r="K64" s="54"/>
      <c r="L64" s="54"/>
      <c r="M64" s="29">
        <v>884508</v>
      </c>
    </row>
    <row r="65" spans="1:14" ht="54.75" customHeight="1" x14ac:dyDescent="0.25">
      <c r="A65" s="56" t="s">
        <v>101</v>
      </c>
      <c r="B65" s="41" t="s">
        <v>21</v>
      </c>
      <c r="C65" s="44" t="s">
        <v>103</v>
      </c>
      <c r="D65" s="44"/>
      <c r="E65" s="44"/>
      <c r="F65" s="44"/>
      <c r="G65" s="44"/>
      <c r="H65" s="44"/>
      <c r="I65" s="44"/>
      <c r="J65" s="44"/>
      <c r="K65" s="44"/>
      <c r="L65" s="44"/>
      <c r="M65" s="21">
        <v>1557055</v>
      </c>
    </row>
    <row r="66" spans="1:14" ht="42.75" customHeight="1" x14ac:dyDescent="0.25">
      <c r="A66" s="56"/>
      <c r="B66" s="41"/>
      <c r="C66" s="44" t="s">
        <v>104</v>
      </c>
      <c r="D66" s="59"/>
      <c r="E66" s="59"/>
      <c r="F66" s="59"/>
      <c r="G66" s="59"/>
      <c r="H66" s="59"/>
      <c r="I66" s="59"/>
      <c r="J66" s="59"/>
      <c r="K66" s="59"/>
      <c r="L66" s="59"/>
      <c r="M66" s="21">
        <v>800000</v>
      </c>
    </row>
    <row r="67" spans="1:14" ht="53.25" customHeight="1" x14ac:dyDescent="0.25">
      <c r="A67" s="56"/>
      <c r="B67" s="41"/>
      <c r="C67" s="57" t="s">
        <v>105</v>
      </c>
      <c r="D67" s="58"/>
      <c r="E67" s="58"/>
      <c r="F67" s="58"/>
      <c r="G67" s="58"/>
      <c r="H67" s="58"/>
      <c r="I67" s="58"/>
      <c r="J67" s="58"/>
      <c r="K67" s="58"/>
      <c r="L67" s="58"/>
      <c r="M67" s="24">
        <v>19402020</v>
      </c>
    </row>
    <row r="68" spans="1:14" ht="27.75" customHeight="1" x14ac:dyDescent="0.25">
      <c r="A68" s="25" t="s">
        <v>95</v>
      </c>
      <c r="B68" s="41" t="s">
        <v>96</v>
      </c>
      <c r="C68" s="41"/>
      <c r="D68" s="41"/>
      <c r="E68" s="41"/>
      <c r="F68" s="41"/>
      <c r="G68" s="41"/>
      <c r="H68" s="41"/>
      <c r="I68" s="41"/>
      <c r="J68" s="41"/>
      <c r="K68" s="41"/>
      <c r="L68" s="41"/>
      <c r="M68" s="30">
        <f>M8+M11-M16</f>
        <v>126500867</v>
      </c>
      <c r="N68" s="32"/>
    </row>
    <row r="69" spans="1:14" x14ac:dyDescent="0.25">
      <c r="M69" s="31"/>
    </row>
    <row r="70" spans="1:14" ht="16.5" customHeight="1" x14ac:dyDescent="0.25"/>
    <row r="71" spans="1:14" ht="15.75" customHeight="1" x14ac:dyDescent="0.25"/>
    <row r="72" spans="1:14" ht="15.75" customHeight="1" x14ac:dyDescent="0.25"/>
    <row r="73" spans="1:14" ht="15.75" customHeight="1" x14ac:dyDescent="0.25"/>
    <row r="74" spans="1:14" ht="15.75" customHeight="1" x14ac:dyDescent="0.25"/>
    <row r="75" spans="1:14" ht="15.75" customHeight="1" x14ac:dyDescent="0.25"/>
    <row r="77" spans="1:14" ht="15.75" customHeight="1" x14ac:dyDescent="0.25"/>
    <row r="78" spans="1:14" ht="15.75" customHeight="1" x14ac:dyDescent="0.25"/>
    <row r="80" spans="1:14" ht="16.5" customHeight="1" x14ac:dyDescent="0.25"/>
    <row r="81" ht="16.5" customHeight="1" x14ac:dyDescent="0.25"/>
    <row r="83" ht="17.25" customHeight="1" x14ac:dyDescent="0.25"/>
    <row r="84" ht="66.75" customHeight="1" x14ac:dyDescent="0.25"/>
    <row r="85" ht="36" customHeight="1" x14ac:dyDescent="0.25"/>
    <row r="86" ht="36" customHeight="1" x14ac:dyDescent="0.25"/>
    <row r="87" ht="36" customHeight="1" x14ac:dyDescent="0.25"/>
    <row r="89" ht="12.75" customHeight="1" x14ac:dyDescent="0.25"/>
    <row r="90" ht="12.75" customHeight="1" x14ac:dyDescent="0.25"/>
    <row r="91" ht="12.75" customHeight="1" x14ac:dyDescent="0.25"/>
  </sheetData>
  <mergeCells count="70">
    <mergeCell ref="B32:L32"/>
    <mergeCell ref="B33:L33"/>
    <mergeCell ref="B54:L54"/>
    <mergeCell ref="B58:L58"/>
    <mergeCell ref="B59:L59"/>
    <mergeCell ref="B68:L68"/>
    <mergeCell ref="B49:L49"/>
    <mergeCell ref="B50:L50"/>
    <mergeCell ref="B51:L51"/>
    <mergeCell ref="B52:L52"/>
    <mergeCell ref="B53:L53"/>
    <mergeCell ref="B48:L48"/>
    <mergeCell ref="B47:L47"/>
    <mergeCell ref="B45:L45"/>
    <mergeCell ref="A65:A67"/>
    <mergeCell ref="B65:B67"/>
    <mergeCell ref="C67:L67"/>
    <mergeCell ref="C65:L65"/>
    <mergeCell ref="C66:L66"/>
    <mergeCell ref="B55:L55"/>
    <mergeCell ref="B56:L56"/>
    <mergeCell ref="B57:L57"/>
    <mergeCell ref="B63:L63"/>
    <mergeCell ref="B64:L64"/>
    <mergeCell ref="B60:L60"/>
    <mergeCell ref="B61:L61"/>
    <mergeCell ref="B62:L62"/>
    <mergeCell ref="B12:L12"/>
    <mergeCell ref="G19:G21"/>
    <mergeCell ref="B43:L43"/>
    <mergeCell ref="B41:L41"/>
    <mergeCell ref="B46:L46"/>
    <mergeCell ref="B34:L34"/>
    <mergeCell ref="B35:L35"/>
    <mergeCell ref="B36:L36"/>
    <mergeCell ref="B39:L39"/>
    <mergeCell ref="B13:L13"/>
    <mergeCell ref="B37:L37"/>
    <mergeCell ref="B38:L38"/>
    <mergeCell ref="B44:L44"/>
    <mergeCell ref="B40:L40"/>
    <mergeCell ref="B42:L42"/>
    <mergeCell ref="B31:L31"/>
    <mergeCell ref="A2:M2"/>
    <mergeCell ref="A3:M3"/>
    <mergeCell ref="A4:M4"/>
    <mergeCell ref="A6:M6"/>
    <mergeCell ref="B11:L11"/>
    <mergeCell ref="B8:L8"/>
    <mergeCell ref="B9:L9"/>
    <mergeCell ref="B10:L10"/>
    <mergeCell ref="M18:M21"/>
    <mergeCell ref="B14:L14"/>
    <mergeCell ref="B16:L16"/>
    <mergeCell ref="B17:L17"/>
    <mergeCell ref="H19:J19"/>
    <mergeCell ref="K19:K21"/>
    <mergeCell ref="L19:L21"/>
    <mergeCell ref="G18:J18"/>
    <mergeCell ref="K18:L18"/>
    <mergeCell ref="B15:L15"/>
    <mergeCell ref="H20:H21"/>
    <mergeCell ref="I20:J20"/>
    <mergeCell ref="A18:A21"/>
    <mergeCell ref="B18:B21"/>
    <mergeCell ref="C18:E18"/>
    <mergeCell ref="C19:C21"/>
    <mergeCell ref="F18:F21"/>
    <mergeCell ref="E19:E21"/>
    <mergeCell ref="D19:D21"/>
  </mergeCells>
  <pageMargins left="0.39370078740157483" right="0.19685039370078741" top="0.59055118110236227" bottom="0.39370078740157483" header="0" footer="0"/>
  <pageSetup paperSize="9" scale="70" firstPageNumber="92" fitToHeight="2" orientation="landscape" useFirstPageNumber="1" r:id="rId1"/>
  <headerFooter>
    <oddHeader>&amp;C&amp;P</oddHeader>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№8 (1667)</vt:lpstr>
      <vt:lpstr>'Приложение №8 (1667)'!Область_печати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bikova</dc:creator>
  <cp:lastModifiedBy>Корнюхина Наталья Владимировна</cp:lastModifiedBy>
  <cp:lastPrinted>2025-06-04T08:32:43Z</cp:lastPrinted>
  <dcterms:created xsi:type="dcterms:W3CDTF">2022-03-10T13:47:37Z</dcterms:created>
  <dcterms:modified xsi:type="dcterms:W3CDTF">2025-09-12T08:59:06Z</dcterms:modified>
</cp:coreProperties>
</file>