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28680" yWindow="-120" windowWidth="24240" windowHeight="13140"/>
  </bookViews>
  <sheets>
    <sheet name="Приложение №4.1 (1695)" sheetId="2" r:id="rId1"/>
  </sheets>
  <definedNames>
    <definedName name="_xlnm.Print_Titles" localSheetId="0">'Приложение №4.1 (1695)'!$8:$8</definedName>
    <definedName name="_xlnm.Print_Area" localSheetId="0">'Приложение №4.1 (1695)'!$A$1:$K$56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1" i="2" l="1"/>
  <c r="H42" i="2"/>
  <c r="J31" i="2"/>
  <c r="F31" i="2"/>
  <c r="D31" i="2"/>
  <c r="C31" i="2"/>
  <c r="J20" i="2"/>
  <c r="E20" i="2"/>
  <c r="J17" i="2"/>
  <c r="I17" i="2"/>
  <c r="G17" i="2"/>
  <c r="F17" i="2"/>
  <c r="E17" i="2"/>
  <c r="D17" i="2"/>
  <c r="J16" i="2"/>
  <c r="I16" i="2"/>
  <c r="H16" i="2"/>
  <c r="G16" i="2"/>
  <c r="F16" i="2"/>
  <c r="E16" i="2"/>
  <c r="D16" i="2"/>
  <c r="C16" i="2"/>
  <c r="C17" i="2" l="1"/>
  <c r="K28" i="2" l="1"/>
  <c r="D19" i="2" l="1"/>
  <c r="E19" i="2"/>
  <c r="F19" i="2"/>
  <c r="G19" i="2"/>
  <c r="H19" i="2"/>
  <c r="I19" i="2"/>
  <c r="J19" i="2"/>
  <c r="C19" i="2"/>
  <c r="C34" i="2" l="1"/>
  <c r="K20" i="2" l="1"/>
  <c r="K19" i="2" s="1"/>
  <c r="K54" i="2" l="1"/>
  <c r="K52" i="2"/>
  <c r="J51" i="2"/>
  <c r="I51" i="2"/>
  <c r="H51" i="2"/>
  <c r="G51" i="2"/>
  <c r="F51" i="2"/>
  <c r="E51" i="2"/>
  <c r="D51" i="2"/>
  <c r="C51" i="2"/>
  <c r="K46" i="2"/>
  <c r="K44" i="2"/>
  <c r="K42" i="2"/>
  <c r="K41" i="2"/>
  <c r="K39" i="2"/>
  <c r="K38" i="2"/>
  <c r="K37" i="2"/>
  <c r="K36" i="2"/>
  <c r="K35" i="2"/>
  <c r="K34" i="2"/>
  <c r="J33" i="2"/>
  <c r="I33" i="2"/>
  <c r="H33" i="2"/>
  <c r="G33" i="2"/>
  <c r="F33" i="2"/>
  <c r="E33" i="2"/>
  <c r="D33" i="2"/>
  <c r="C33" i="2"/>
  <c r="K31" i="2"/>
  <c r="J30" i="2"/>
  <c r="I30" i="2"/>
  <c r="H30" i="2"/>
  <c r="G30" i="2"/>
  <c r="F30" i="2"/>
  <c r="E30" i="2"/>
  <c r="D30" i="2"/>
  <c r="C30" i="2"/>
  <c r="K27" i="2"/>
  <c r="K26" i="2"/>
  <c r="K25" i="2"/>
  <c r="J24" i="2"/>
  <c r="I24" i="2"/>
  <c r="H24" i="2"/>
  <c r="G24" i="2"/>
  <c r="F24" i="2"/>
  <c r="E24" i="2"/>
  <c r="D24" i="2"/>
  <c r="C24" i="2"/>
  <c r="K23" i="2"/>
  <c r="K21" i="2"/>
  <c r="K17" i="2"/>
  <c r="K16" i="2"/>
  <c r="K15" i="2"/>
  <c r="K14" i="2"/>
  <c r="K13" i="2"/>
  <c r="K12" i="2"/>
  <c r="J11" i="2"/>
  <c r="I11" i="2"/>
  <c r="H11" i="2"/>
  <c r="G11" i="2"/>
  <c r="F11" i="2"/>
  <c r="E11" i="2"/>
  <c r="D11" i="2"/>
  <c r="C11" i="2"/>
  <c r="F10" i="2" l="1"/>
  <c r="F56" i="2" s="1"/>
  <c r="H10" i="2"/>
  <c r="H56" i="2" s="1"/>
  <c r="J10" i="2"/>
  <c r="J56" i="2" s="1"/>
  <c r="E10" i="2"/>
  <c r="E56" i="2" s="1"/>
  <c r="G10" i="2"/>
  <c r="G56" i="2" s="1"/>
  <c r="I10" i="2"/>
  <c r="I56" i="2" s="1"/>
  <c r="K24" i="2"/>
  <c r="K30" i="2"/>
  <c r="D10" i="2"/>
  <c r="D56" i="2" s="1"/>
  <c r="K33" i="2"/>
  <c r="C10" i="2"/>
  <c r="C56" i="2" s="1"/>
  <c r="K51" i="2"/>
  <c r="K11" i="2"/>
  <c r="K56" i="2" l="1"/>
  <c r="K10" i="2"/>
</calcChain>
</file>

<file path=xl/sharedStrings.xml><?xml version="1.0" encoding="utf-8"?>
<sst xmlns="http://schemas.openxmlformats.org/spreadsheetml/2006/main" count="52" uniqueCount="52">
  <si>
    <t>(руб.)</t>
  </si>
  <si>
    <t>Код</t>
  </si>
  <si>
    <t>Наименование групп, подгрупп, статей и подстатей доходов</t>
  </si>
  <si>
    <t>Тирасполь</t>
  </si>
  <si>
    <t>Днестровск</t>
  </si>
  <si>
    <t>Бендеры</t>
  </si>
  <si>
    <t>Рыбница</t>
  </si>
  <si>
    <t>Дубоссары</t>
  </si>
  <si>
    <t>Слободзея</t>
  </si>
  <si>
    <t>Григориополь</t>
  </si>
  <si>
    <t>Каменка</t>
  </si>
  <si>
    <t>ВСЕГО</t>
  </si>
  <si>
    <t>Налоговые доходы</t>
  </si>
  <si>
    <t>Подоходные налоги</t>
  </si>
  <si>
    <t>Подоходный налог (налог на прибыль)</t>
  </si>
  <si>
    <t>Налог на доходы организаций по отрасли (подотрасли, виду деятельности)</t>
  </si>
  <si>
    <t>Налог с потенциально возможного к получению годового дохода для индивидуальных предпринимателей</t>
  </si>
  <si>
    <t>Налог с выручки индивидуальных предпринимателей, применяющих упрощенную систему налогообложения</t>
  </si>
  <si>
    <t>Подоходный налог с физических лиц</t>
  </si>
  <si>
    <t>Налоги на имущество</t>
  </si>
  <si>
    <t>Платежи за пользование природными ресурсами</t>
  </si>
  <si>
    <t>Земельный налог</t>
  </si>
  <si>
    <t>Земельный налог на земли сельскохозяйственного назначения</t>
  </si>
  <si>
    <t>Земельный налог на земли несельскохозяйственного назначения</t>
  </si>
  <si>
    <t>Земельный налог с физических лиц</t>
  </si>
  <si>
    <t>Отчисления от фиксированного сельскохозяйственного налога</t>
  </si>
  <si>
    <t>Прочие налоги, пошлины и сборы</t>
  </si>
  <si>
    <t>Местные налоги и сборы</t>
  </si>
  <si>
    <t>Неналоговые доходы</t>
  </si>
  <si>
    <t>Доходы от имущества, находящегося в государственной и муниципальной собственности, или от деятельности</t>
  </si>
  <si>
    <t>Доходы от сдачи в аренду имущества, находящегося в государственной собственности</t>
  </si>
  <si>
    <t>Дивиденды по государственному долевому участию в акционерных предприятиях</t>
  </si>
  <si>
    <t>Погашение налогового и иных видов кредитов, займов</t>
  </si>
  <si>
    <t>Перечисление процентов за пользование кредитами, займами</t>
  </si>
  <si>
    <t>Платежи от государственных и муниципальных организаций</t>
  </si>
  <si>
    <t>Доходы от продажи имущества, находящегося в государственной и муниципальной собственности</t>
  </si>
  <si>
    <t>Поступления от приватизации объектов государственной и муниципальной собственности</t>
  </si>
  <si>
    <t>Административные платежи и сборы</t>
  </si>
  <si>
    <t>Штрафные санкции, возмещение ущерба</t>
  </si>
  <si>
    <t>Доходы целевых бюджетных фондов</t>
  </si>
  <si>
    <t>Территориальные целевые бюджетные экологические фонды</t>
  </si>
  <si>
    <t>ИТОГО</t>
  </si>
  <si>
    <t>Доходы местных бюджетов в разрезе основных видов налоговых, неналоговых и иных обязательных платежей на 2025 год</t>
  </si>
  <si>
    <t>Налог с выручки организаций, применяющих упрощенную систему налогообложения</t>
  </si>
  <si>
    <t>Доходы от оказания муниципальными учреждениями платных услуг и иной приносящей доход деятельности</t>
  </si>
  <si>
    <t>Акциз на продукцию, производимую на территории ПМР</t>
  </si>
  <si>
    <t xml:space="preserve"> к  Закону Приднестровской Молдавской Республики </t>
  </si>
  <si>
    <t xml:space="preserve"> Приложение № 4.1</t>
  </si>
  <si>
    <t xml:space="preserve">"О республиканском бюджете на 2025 год" </t>
  </si>
  <si>
    <t>Налоги на товары и услуги, лицензионные и регистрационные сборы</t>
  </si>
  <si>
    <t>Безвозмездные перечисления</t>
  </si>
  <si>
    <t>Прочие безвозмездные перечисления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</si>
</sst>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\ _₽_-;\-* #,##0\ _₽_-;_-* &quot;-&quot;\ _₽_-;_-@_-"/>
    <numFmt numFmtId="165" formatCode="_-* #,##0_р_._-;\-* #,##0_р_._-;_-* &quot;-&quot;_р_._-;_-@_-"/>
    <numFmt numFmtId="166" formatCode="_-* #,##0.00&quot;р.&quot;_-;\-* #,##0.00&quot;р.&quot;_-;_-* &quot;-&quot;??&quot;р.&quot;_-;_-@_-"/>
  </numFmts>
  <fonts count="7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0">
    <xf numFmtId="0" fontId="0" fillId="0" borderId="0" xfId="0"/>
    <xf numFmtId="165" fontId="4" fillId="0" borderId="0" xfId="0" applyNumberFormat="1" applyFont="1" applyFill="1" applyAlignment="1">
      <alignment horizontal="right" vertical="center" wrapText="1"/>
    </xf>
    <xf numFmtId="0" fontId="3" fillId="0" borderId="0" xfId="0" applyFont="1" applyFill="1" applyAlignment="1">
      <alignment horizontal="center" vertical="center" wrapText="1"/>
    </xf>
    <xf numFmtId="165" fontId="4" fillId="0" borderId="0" xfId="0" applyNumberFormat="1" applyFont="1" applyFill="1" applyAlignment="1">
      <alignment vertical="center" wrapText="1"/>
    </xf>
    <xf numFmtId="165" fontId="4" fillId="0" borderId="0" xfId="0" applyNumberFormat="1" applyFont="1" applyFill="1" applyAlignment="1">
      <alignment horizontal="right" vertical="center"/>
    </xf>
    <xf numFmtId="165" fontId="5" fillId="0" borderId="0" xfId="0" applyNumberFormat="1" applyFont="1" applyFill="1" applyAlignment="1">
      <alignment horizontal="right" vertical="center" wrapText="1"/>
    </xf>
    <xf numFmtId="0" fontId="4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165" fontId="3" fillId="0" borderId="0" xfId="0" applyNumberFormat="1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2" fontId="3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3" fontId="4" fillId="0" borderId="1" xfId="0" applyNumberFormat="1" applyFont="1" applyFill="1" applyBorder="1" applyAlignment="1">
      <alignment horizontal="right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vertical="center" wrapText="1"/>
    </xf>
    <xf numFmtId="1" fontId="4" fillId="0" borderId="0" xfId="0" applyNumberFormat="1" applyFont="1" applyFill="1" applyAlignment="1">
      <alignment vertical="center" wrapText="1"/>
    </xf>
    <xf numFmtId="1" fontId="3" fillId="0" borderId="1" xfId="0" applyNumberFormat="1" applyFont="1" applyFill="1" applyBorder="1" applyAlignment="1">
      <alignment vertical="center"/>
    </xf>
    <xf numFmtId="166" fontId="4" fillId="0" borderId="1" xfId="0" applyNumberFormat="1" applyFont="1" applyFill="1" applyBorder="1" applyAlignment="1">
      <alignment vertical="center" wrapText="1"/>
    </xf>
    <xf numFmtId="3" fontId="6" fillId="0" borderId="1" xfId="0" applyNumberFormat="1" applyFont="1" applyFill="1" applyBorder="1" applyAlignment="1">
      <alignment horizontal="right" vertical="center"/>
    </xf>
    <xf numFmtId="3" fontId="4" fillId="0" borderId="2" xfId="0" applyNumberFormat="1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center" vertical="center" wrapText="1"/>
    </xf>
  </cellXfs>
  <cellStyles count="8">
    <cellStyle name="Обычный" xfId="0" builtinId="0"/>
    <cellStyle name="Обычный 3" xfId="1"/>
    <cellStyle name="Финансовый 2" xfId="4"/>
    <cellStyle name="Финансовый 2 2" xfId="7"/>
    <cellStyle name="Финансовый 3" xfId="2"/>
    <cellStyle name="Финансовый 3 2" xfId="3"/>
    <cellStyle name="Финансовый 3 2 2" xfId="6"/>
    <cellStyle name="Финансовый 3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56"/>
  <sheetViews>
    <sheetView tabSelected="1" zoomScaleNormal="100" zoomScaleSheetLayoutView="100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G1" sqref="G1:K5"/>
    </sheetView>
  </sheetViews>
  <sheetFormatPr defaultColWidth="9.109375" defaultRowHeight="15.6" x14ac:dyDescent="0.3"/>
  <cols>
    <col min="1" max="1" width="9.109375" style="6" customWidth="1"/>
    <col min="2" max="2" width="55.88671875" style="7" customWidth="1"/>
    <col min="3" max="3" width="12.44140625" style="3" bestFit="1" customWidth="1"/>
    <col min="4" max="4" width="13.6640625" style="3" bestFit="1" customWidth="1"/>
    <col min="5" max="6" width="12.44140625" style="3" bestFit="1" customWidth="1"/>
    <col min="7" max="7" width="12.6640625" style="3" bestFit="1" customWidth="1"/>
    <col min="8" max="8" width="12.44140625" style="3" bestFit="1" customWidth="1"/>
    <col min="9" max="9" width="16.109375" style="3" bestFit="1" customWidth="1"/>
    <col min="10" max="10" width="11.33203125" style="3" bestFit="1" customWidth="1"/>
    <col min="11" max="11" width="14.5546875" style="3" customWidth="1"/>
    <col min="12" max="16384" width="9.109375" style="8"/>
  </cols>
  <sheetData>
    <row r="2" spans="1:11" x14ac:dyDescent="0.3">
      <c r="H2" s="8"/>
      <c r="K2" s="4" t="s">
        <v>47</v>
      </c>
    </row>
    <row r="3" spans="1:11" x14ac:dyDescent="0.3">
      <c r="G3" s="8"/>
      <c r="K3" s="4" t="s">
        <v>46</v>
      </c>
    </row>
    <row r="4" spans="1:11" x14ac:dyDescent="0.3">
      <c r="H4" s="8"/>
      <c r="K4" s="4" t="s">
        <v>48</v>
      </c>
    </row>
    <row r="5" spans="1:11" x14ac:dyDescent="0.3">
      <c r="H5" s="1"/>
      <c r="I5" s="1"/>
      <c r="J5" s="1"/>
      <c r="K5" s="1"/>
    </row>
    <row r="6" spans="1:11" x14ac:dyDescent="0.3">
      <c r="A6" s="29" t="s">
        <v>42</v>
      </c>
      <c r="B6" s="29"/>
      <c r="C6" s="29"/>
      <c r="D6" s="29"/>
      <c r="E6" s="29"/>
      <c r="F6" s="29"/>
      <c r="G6" s="29"/>
      <c r="H6" s="29"/>
      <c r="I6" s="29"/>
      <c r="J6" s="29"/>
      <c r="K6" s="29"/>
    </row>
    <row r="7" spans="1:11" x14ac:dyDescent="0.3">
      <c r="A7" s="8"/>
      <c r="B7" s="2"/>
      <c r="E7" s="9"/>
      <c r="J7" s="1"/>
      <c r="K7" s="5" t="s">
        <v>0</v>
      </c>
    </row>
    <row r="8" spans="1:11" ht="31.2" x14ac:dyDescent="0.3">
      <c r="A8" s="10" t="s">
        <v>1</v>
      </c>
      <c r="B8" s="10" t="s">
        <v>2</v>
      </c>
      <c r="C8" s="11" t="s">
        <v>3</v>
      </c>
      <c r="D8" s="11" t="s">
        <v>4</v>
      </c>
      <c r="E8" s="11" t="s">
        <v>5</v>
      </c>
      <c r="F8" s="11" t="s">
        <v>6</v>
      </c>
      <c r="G8" s="11" t="s">
        <v>7</v>
      </c>
      <c r="H8" s="11" t="s">
        <v>8</v>
      </c>
      <c r="I8" s="11" t="s">
        <v>9</v>
      </c>
      <c r="J8" s="11" t="s">
        <v>10</v>
      </c>
      <c r="K8" s="11" t="s">
        <v>11</v>
      </c>
    </row>
    <row r="9" spans="1:11" x14ac:dyDescent="0.3">
      <c r="A9" s="10"/>
      <c r="B9" s="10"/>
      <c r="C9" s="11"/>
      <c r="D9" s="11"/>
      <c r="E9" s="11"/>
      <c r="F9" s="11"/>
      <c r="G9" s="11"/>
      <c r="H9" s="11"/>
      <c r="I9" s="11"/>
      <c r="J9" s="11"/>
      <c r="K9" s="11"/>
    </row>
    <row r="10" spans="1:11" x14ac:dyDescent="0.3">
      <c r="A10" s="10">
        <v>1000000</v>
      </c>
      <c r="B10" s="10" t="s">
        <v>12</v>
      </c>
      <c r="C10" s="12">
        <f t="shared" ref="C10" si="0">SUM(C11+C21+C23+C31+C20)</f>
        <v>345796506</v>
      </c>
      <c r="D10" s="12">
        <f t="shared" ref="D10" si="1">SUM(D11+D21+D23+D31+D20)</f>
        <v>28649201</v>
      </c>
      <c r="E10" s="12">
        <f t="shared" ref="E10" si="2">SUM(E11+E21+E23+E31+E20)</f>
        <v>161965158</v>
      </c>
      <c r="F10" s="12">
        <f t="shared" ref="F10" si="3">SUM(F11+F21+F23+F31+F20)</f>
        <v>134384977</v>
      </c>
      <c r="G10" s="12">
        <f t="shared" ref="G10" si="4">SUM(G11+G21+G23+G31+G20)</f>
        <v>65708809</v>
      </c>
      <c r="H10" s="12">
        <f t="shared" ref="H10" si="5">SUM(H11+H21+H23+H31+H20)</f>
        <v>107602645</v>
      </c>
      <c r="I10" s="12">
        <f t="shared" ref="I10" si="6">SUM(I11+I21+I23+I31+I20)</f>
        <v>67784365</v>
      </c>
      <c r="J10" s="12">
        <f t="shared" ref="J10" si="7">SUM(J11+J21+J23+J31+J20)</f>
        <v>31692326</v>
      </c>
      <c r="K10" s="12">
        <f>SUM(C10:J10)</f>
        <v>943583987</v>
      </c>
    </row>
    <row r="11" spans="1:11" x14ac:dyDescent="0.3">
      <c r="A11" s="10">
        <v>1010000</v>
      </c>
      <c r="B11" s="13" t="s">
        <v>13</v>
      </c>
      <c r="C11" s="12">
        <f t="shared" ref="C11:J11" si="8">SUM(C12:C17)</f>
        <v>274975273</v>
      </c>
      <c r="D11" s="12">
        <f t="shared" si="8"/>
        <v>22404225</v>
      </c>
      <c r="E11" s="12">
        <f t="shared" si="8"/>
        <v>127659659</v>
      </c>
      <c r="F11" s="12">
        <f t="shared" si="8"/>
        <v>93367344</v>
      </c>
      <c r="G11" s="12">
        <f t="shared" si="8"/>
        <v>43725964</v>
      </c>
      <c r="H11" s="12">
        <f t="shared" si="8"/>
        <v>63913130</v>
      </c>
      <c r="I11" s="12">
        <f t="shared" si="8"/>
        <v>40076625</v>
      </c>
      <c r="J11" s="12">
        <f t="shared" si="8"/>
        <v>19274261</v>
      </c>
      <c r="K11" s="12">
        <f>SUM(C11:J11)</f>
        <v>685396481</v>
      </c>
    </row>
    <row r="12" spans="1:11" x14ac:dyDescent="0.3">
      <c r="A12" s="10">
        <v>1010100</v>
      </c>
      <c r="B12" s="14" t="s">
        <v>14</v>
      </c>
      <c r="C12" s="12"/>
      <c r="D12" s="12"/>
      <c r="E12" s="12"/>
      <c r="F12" s="12"/>
      <c r="G12" s="12"/>
      <c r="H12" s="12"/>
      <c r="I12" s="12"/>
      <c r="J12" s="12"/>
      <c r="K12" s="12">
        <f t="shared" ref="K12:K17" si="9">SUM(C12:J12)</f>
        <v>0</v>
      </c>
    </row>
    <row r="13" spans="1:11" ht="31.2" x14ac:dyDescent="0.3">
      <c r="A13" s="10">
        <v>1010200</v>
      </c>
      <c r="B13" s="14" t="s">
        <v>15</v>
      </c>
      <c r="C13" s="12"/>
      <c r="D13" s="12"/>
      <c r="E13" s="12"/>
      <c r="F13" s="12"/>
      <c r="G13" s="12"/>
      <c r="H13" s="12"/>
      <c r="I13" s="12"/>
      <c r="J13" s="12"/>
      <c r="K13" s="12">
        <f t="shared" si="9"/>
        <v>0</v>
      </c>
    </row>
    <row r="14" spans="1:11" ht="46.8" x14ac:dyDescent="0.3">
      <c r="A14" s="10">
        <v>1010500</v>
      </c>
      <c r="B14" s="15" t="s">
        <v>16</v>
      </c>
      <c r="C14" s="12">
        <v>3381041</v>
      </c>
      <c r="D14" s="12">
        <v>86000</v>
      </c>
      <c r="E14" s="12">
        <v>2191242</v>
      </c>
      <c r="F14" s="12">
        <v>1649831</v>
      </c>
      <c r="G14" s="12">
        <v>641255</v>
      </c>
      <c r="H14" s="12">
        <v>1676106</v>
      </c>
      <c r="I14" s="12">
        <v>533974</v>
      </c>
      <c r="J14" s="12">
        <v>295486</v>
      </c>
      <c r="K14" s="12">
        <f t="shared" si="9"/>
        <v>10454935</v>
      </c>
    </row>
    <row r="15" spans="1:11" ht="31.2" x14ac:dyDescent="0.3">
      <c r="A15" s="10">
        <v>1010600</v>
      </c>
      <c r="B15" s="14" t="s">
        <v>43</v>
      </c>
      <c r="C15" s="12">
        <v>25589355</v>
      </c>
      <c r="D15" s="12">
        <v>527098</v>
      </c>
      <c r="E15" s="12">
        <v>9714535</v>
      </c>
      <c r="F15" s="12">
        <v>2302810</v>
      </c>
      <c r="G15" s="12">
        <v>469220</v>
      </c>
      <c r="H15" s="12">
        <v>1477502</v>
      </c>
      <c r="I15" s="12">
        <v>234376</v>
      </c>
      <c r="J15" s="12">
        <v>27626</v>
      </c>
      <c r="K15" s="12">
        <f t="shared" si="9"/>
        <v>40342522</v>
      </c>
    </row>
    <row r="16" spans="1:11" ht="46.8" x14ac:dyDescent="0.3">
      <c r="A16" s="10">
        <v>1010601</v>
      </c>
      <c r="B16" s="14" t="s">
        <v>17</v>
      </c>
      <c r="C16" s="12">
        <f>46095646-5328484</f>
        <v>40767162</v>
      </c>
      <c r="D16" s="12">
        <f>702667-36993</f>
        <v>665674</v>
      </c>
      <c r="E16" s="12">
        <f>18930702-1988464</f>
        <v>16942238</v>
      </c>
      <c r="F16" s="12">
        <f>14263917-3484480</f>
        <v>10779437</v>
      </c>
      <c r="G16" s="12">
        <f>4755840-443317</f>
        <v>4312523</v>
      </c>
      <c r="H16" s="12">
        <f>15411201-249467</f>
        <v>15161734</v>
      </c>
      <c r="I16" s="12">
        <f>6481062-783182</f>
        <v>5697880</v>
      </c>
      <c r="J16" s="12">
        <f>5534086-1770712</f>
        <v>3763374</v>
      </c>
      <c r="K16" s="12">
        <f t="shared" si="9"/>
        <v>98090022</v>
      </c>
    </row>
    <row r="17" spans="1:11" x14ac:dyDescent="0.3">
      <c r="A17" s="10">
        <v>1010700</v>
      </c>
      <c r="B17" s="14" t="s">
        <v>18</v>
      </c>
      <c r="C17" s="12">
        <f>301710981+4608449-101081715</f>
        <v>205237715</v>
      </c>
      <c r="D17" s="12">
        <f>16977621+16977621-9350309-3479480</f>
        <v>21125453</v>
      </c>
      <c r="E17" s="12">
        <f>102208341-3396697</f>
        <v>98811644</v>
      </c>
      <c r="F17" s="12">
        <f>110544456-31909190</f>
        <v>78635266</v>
      </c>
      <c r="G17" s="12">
        <f>39399239-1096273</f>
        <v>38302966</v>
      </c>
      <c r="H17" s="12">
        <v>45597788</v>
      </c>
      <c r="I17" s="12">
        <f>36268570-2658175</f>
        <v>33610395</v>
      </c>
      <c r="J17" s="12">
        <f>16522964-1335189</f>
        <v>15187775</v>
      </c>
      <c r="K17" s="12">
        <f t="shared" si="9"/>
        <v>536509002</v>
      </c>
    </row>
    <row r="18" spans="1:11" x14ac:dyDescent="0.3">
      <c r="A18" s="16"/>
      <c r="B18" s="14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31.2" x14ac:dyDescent="0.3">
      <c r="A19" s="17">
        <v>1020000</v>
      </c>
      <c r="B19" s="18" t="s">
        <v>49</v>
      </c>
      <c r="C19" s="12">
        <f>C20</f>
        <v>26546853</v>
      </c>
      <c r="D19" s="12">
        <f t="shared" ref="D19:K19" si="10">D20</f>
        <v>0</v>
      </c>
      <c r="E19" s="12">
        <f t="shared" si="10"/>
        <v>7826022</v>
      </c>
      <c r="F19" s="12">
        <f t="shared" si="10"/>
        <v>333153</v>
      </c>
      <c r="G19" s="12">
        <f t="shared" si="10"/>
        <v>4118638</v>
      </c>
      <c r="H19" s="12">
        <f t="shared" si="10"/>
        <v>7095</v>
      </c>
      <c r="I19" s="12">
        <f t="shared" si="10"/>
        <v>0</v>
      </c>
      <c r="J19" s="12">
        <f t="shared" si="10"/>
        <v>66181</v>
      </c>
      <c r="K19" s="12">
        <f t="shared" si="10"/>
        <v>38897942</v>
      </c>
    </row>
    <row r="20" spans="1:11" ht="31.2" x14ac:dyDescent="0.3">
      <c r="A20" s="16">
        <v>1020200</v>
      </c>
      <c r="B20" s="19" t="s">
        <v>45</v>
      </c>
      <c r="C20" s="20">
        <v>26546853</v>
      </c>
      <c r="D20" s="20"/>
      <c r="E20" s="20">
        <f>10558449-2732427</f>
        <v>7826022</v>
      </c>
      <c r="F20" s="20">
        <v>333153</v>
      </c>
      <c r="G20" s="20">
        <v>4118638</v>
      </c>
      <c r="H20" s="20">
        <v>7095</v>
      </c>
      <c r="I20" s="20"/>
      <c r="J20" s="20">
        <f>108700-42519</f>
        <v>66181</v>
      </c>
      <c r="K20" s="20">
        <f>SUM(C20:J20)</f>
        <v>38897942</v>
      </c>
    </row>
    <row r="21" spans="1:11" x14ac:dyDescent="0.3">
      <c r="A21" s="10">
        <v>1040000</v>
      </c>
      <c r="B21" s="14" t="s">
        <v>19</v>
      </c>
      <c r="C21" s="12">
        <v>3946794</v>
      </c>
      <c r="D21" s="12">
        <v>240156</v>
      </c>
      <c r="E21" s="12">
        <v>2880117</v>
      </c>
      <c r="F21" s="12">
        <v>1877179</v>
      </c>
      <c r="G21" s="12">
        <v>1442686</v>
      </c>
      <c r="H21" s="12">
        <v>1929318</v>
      </c>
      <c r="I21" s="12">
        <v>1163202</v>
      </c>
      <c r="J21" s="12">
        <v>645730</v>
      </c>
      <c r="K21" s="12">
        <f>SUM(C21:J21)</f>
        <v>14125182</v>
      </c>
    </row>
    <row r="22" spans="1:11" x14ac:dyDescent="0.3">
      <c r="A22" s="16"/>
      <c r="B22" s="19"/>
      <c r="C22" s="12"/>
      <c r="D22" s="12"/>
      <c r="E22" s="12"/>
      <c r="F22" s="12"/>
      <c r="G22" s="12"/>
      <c r="H22" s="12"/>
      <c r="I22" s="12"/>
      <c r="J22" s="12"/>
      <c r="K22" s="12"/>
    </row>
    <row r="23" spans="1:11" x14ac:dyDescent="0.3">
      <c r="A23" s="10">
        <v>1050000</v>
      </c>
      <c r="B23" s="14" t="s">
        <v>20</v>
      </c>
      <c r="C23" s="12">
        <v>11566738</v>
      </c>
      <c r="D23" s="12">
        <v>116183</v>
      </c>
      <c r="E23" s="12">
        <v>8479899</v>
      </c>
      <c r="F23" s="12">
        <v>27552343</v>
      </c>
      <c r="G23" s="12">
        <v>10650270</v>
      </c>
      <c r="H23" s="12">
        <v>31350641</v>
      </c>
      <c r="I23" s="12">
        <v>21301821</v>
      </c>
      <c r="J23" s="12">
        <v>8851074</v>
      </c>
      <c r="K23" s="12">
        <f t="shared" ref="K23:K27" si="11">SUM(C23:J23)</f>
        <v>119868969</v>
      </c>
    </row>
    <row r="24" spans="1:11" x14ac:dyDescent="0.3">
      <c r="A24" s="10">
        <v>1050100</v>
      </c>
      <c r="B24" s="14" t="s">
        <v>21</v>
      </c>
      <c r="C24" s="12">
        <f t="shared" ref="C24:J24" si="12">SUM(C25:C27)</f>
        <v>11198313</v>
      </c>
      <c r="D24" s="12">
        <f t="shared" si="12"/>
        <v>116183</v>
      </c>
      <c r="E24" s="12">
        <f t="shared" si="12"/>
        <v>8479899</v>
      </c>
      <c r="F24" s="12">
        <f t="shared" si="12"/>
        <v>27462343</v>
      </c>
      <c r="G24" s="12">
        <f t="shared" si="12"/>
        <v>10643770</v>
      </c>
      <c r="H24" s="12">
        <f t="shared" si="12"/>
        <v>31325641</v>
      </c>
      <c r="I24" s="12">
        <f t="shared" si="12"/>
        <v>21298121</v>
      </c>
      <c r="J24" s="12">
        <f t="shared" si="12"/>
        <v>8847934</v>
      </c>
      <c r="K24" s="12">
        <f t="shared" si="11"/>
        <v>119372204</v>
      </c>
    </row>
    <row r="25" spans="1:11" ht="31.2" x14ac:dyDescent="0.3">
      <c r="A25" s="16">
        <v>1050101</v>
      </c>
      <c r="B25" s="19" t="s">
        <v>22</v>
      </c>
      <c r="C25" s="20">
        <v>728685</v>
      </c>
      <c r="D25" s="20"/>
      <c r="E25" s="20">
        <v>1040178</v>
      </c>
      <c r="F25" s="20">
        <v>17989276</v>
      </c>
      <c r="G25" s="20">
        <v>7821362</v>
      </c>
      <c r="H25" s="20">
        <v>20015914</v>
      </c>
      <c r="I25" s="20">
        <v>17963930</v>
      </c>
      <c r="J25" s="20">
        <v>7389350</v>
      </c>
      <c r="K25" s="20">
        <f t="shared" si="11"/>
        <v>72948695</v>
      </c>
    </row>
    <row r="26" spans="1:11" ht="31.2" x14ac:dyDescent="0.3">
      <c r="A26" s="16">
        <v>1050102</v>
      </c>
      <c r="B26" s="19" t="s">
        <v>23</v>
      </c>
      <c r="C26" s="20">
        <v>10393158</v>
      </c>
      <c r="D26" s="20">
        <v>115218</v>
      </c>
      <c r="E26" s="20">
        <v>7323303</v>
      </c>
      <c r="F26" s="20">
        <v>8400204</v>
      </c>
      <c r="G26" s="20">
        <v>1996308</v>
      </c>
      <c r="H26" s="20">
        <v>10634304</v>
      </c>
      <c r="I26" s="20">
        <v>2944669</v>
      </c>
      <c r="J26" s="20">
        <v>897837</v>
      </c>
      <c r="K26" s="20">
        <f t="shared" si="11"/>
        <v>42705001</v>
      </c>
    </row>
    <row r="27" spans="1:11" x14ac:dyDescent="0.3">
      <c r="A27" s="16">
        <v>1050103</v>
      </c>
      <c r="B27" s="19" t="s">
        <v>24</v>
      </c>
      <c r="C27" s="20">
        <v>76470</v>
      </c>
      <c r="D27" s="20">
        <v>965</v>
      </c>
      <c r="E27" s="20">
        <v>116418</v>
      </c>
      <c r="F27" s="20">
        <v>1072863</v>
      </c>
      <c r="G27" s="20">
        <v>826100</v>
      </c>
      <c r="H27" s="20">
        <v>675423</v>
      </c>
      <c r="I27" s="20">
        <v>389522</v>
      </c>
      <c r="J27" s="20">
        <v>560747</v>
      </c>
      <c r="K27" s="20">
        <f t="shared" si="11"/>
        <v>3718508</v>
      </c>
    </row>
    <row r="28" spans="1:11" ht="31.2" x14ac:dyDescent="0.3">
      <c r="A28" s="10">
        <v>1051100</v>
      </c>
      <c r="B28" s="14" t="s">
        <v>25</v>
      </c>
      <c r="C28" s="21"/>
      <c r="D28" s="21"/>
      <c r="E28" s="21"/>
      <c r="F28" s="21"/>
      <c r="G28" s="21"/>
      <c r="H28" s="21"/>
      <c r="I28" s="21"/>
      <c r="J28" s="21"/>
      <c r="K28" s="12">
        <f t="shared" ref="K28" si="13">SUM(C28:J28)</f>
        <v>0</v>
      </c>
    </row>
    <row r="29" spans="1:11" x14ac:dyDescent="0.3">
      <c r="A29" s="16"/>
      <c r="B29" s="19"/>
      <c r="C29" s="20"/>
      <c r="D29" s="20"/>
      <c r="E29" s="20"/>
      <c r="F29" s="20"/>
      <c r="G29" s="20"/>
      <c r="H29" s="20"/>
      <c r="I29" s="20"/>
      <c r="J29" s="20"/>
      <c r="K29" s="20"/>
    </row>
    <row r="30" spans="1:11" x14ac:dyDescent="0.3">
      <c r="A30" s="10">
        <v>1400000</v>
      </c>
      <c r="B30" s="14" t="s">
        <v>26</v>
      </c>
      <c r="C30" s="12">
        <f t="shared" ref="C30:J30" si="14">SUM(C31:C32)</f>
        <v>28760848</v>
      </c>
      <c r="D30" s="12">
        <f t="shared" si="14"/>
        <v>5888637</v>
      </c>
      <c r="E30" s="12">
        <f t="shared" si="14"/>
        <v>15119461</v>
      </c>
      <c r="F30" s="12">
        <f t="shared" si="14"/>
        <v>11254958</v>
      </c>
      <c r="G30" s="12">
        <f t="shared" si="14"/>
        <v>5771251</v>
      </c>
      <c r="H30" s="12">
        <f t="shared" si="14"/>
        <v>10402461</v>
      </c>
      <c r="I30" s="12">
        <f t="shared" si="14"/>
        <v>5242717</v>
      </c>
      <c r="J30" s="12">
        <f t="shared" si="14"/>
        <v>2855080</v>
      </c>
      <c r="K30" s="12">
        <f t="shared" ref="K30:K31" si="15">SUM(C30:J30)</f>
        <v>85295413</v>
      </c>
    </row>
    <row r="31" spans="1:11" s="24" customFormat="1" x14ac:dyDescent="0.3">
      <c r="A31" s="22">
        <v>1400400</v>
      </c>
      <c r="B31" s="23" t="s">
        <v>27</v>
      </c>
      <c r="C31" s="20">
        <f>29460431-699583</f>
        <v>28760848</v>
      </c>
      <c r="D31" s="20">
        <f>9165119-3276482</f>
        <v>5888637</v>
      </c>
      <c r="E31" s="20">
        <v>15119461</v>
      </c>
      <c r="F31" s="20">
        <f>12005345-750387</f>
        <v>11254958</v>
      </c>
      <c r="G31" s="20">
        <v>5771251</v>
      </c>
      <c r="H31" s="20">
        <v>10402461</v>
      </c>
      <c r="I31" s="20">
        <v>5242717</v>
      </c>
      <c r="J31" s="20">
        <f>3003906-148826</f>
        <v>2855080</v>
      </c>
      <c r="K31" s="20">
        <f t="shared" si="15"/>
        <v>85295413</v>
      </c>
    </row>
    <row r="32" spans="1:11" x14ac:dyDescent="0.3">
      <c r="A32" s="16"/>
      <c r="B32" s="19"/>
      <c r="C32" s="20"/>
      <c r="D32" s="20"/>
      <c r="E32" s="20"/>
      <c r="F32" s="20"/>
      <c r="G32" s="20"/>
      <c r="H32" s="20"/>
      <c r="I32" s="20"/>
      <c r="J32" s="20"/>
      <c r="K32" s="12"/>
    </row>
    <row r="33" spans="1:11" x14ac:dyDescent="0.3">
      <c r="A33" s="10">
        <v>2000000</v>
      </c>
      <c r="B33" s="10" t="s">
        <v>28</v>
      </c>
      <c r="C33" s="12">
        <f t="shared" ref="C33:J33" si="16">SUM(C34+C41+C44+C46)</f>
        <v>9868519</v>
      </c>
      <c r="D33" s="12">
        <f t="shared" si="16"/>
        <v>289846</v>
      </c>
      <c r="E33" s="12">
        <f t="shared" si="16"/>
        <v>4907940</v>
      </c>
      <c r="F33" s="12">
        <f t="shared" si="16"/>
        <v>4137710</v>
      </c>
      <c r="G33" s="12">
        <f t="shared" si="16"/>
        <v>1417913</v>
      </c>
      <c r="H33" s="12">
        <f t="shared" si="16"/>
        <v>2813071</v>
      </c>
      <c r="I33" s="12">
        <f t="shared" si="16"/>
        <v>6573132</v>
      </c>
      <c r="J33" s="12">
        <f t="shared" si="16"/>
        <v>2640429</v>
      </c>
      <c r="K33" s="12">
        <f t="shared" ref="K33:K39" si="17">SUM(C33:J33)</f>
        <v>32648560</v>
      </c>
    </row>
    <row r="34" spans="1:11" ht="46.8" x14ac:dyDescent="0.3">
      <c r="A34" s="10">
        <v>2010000</v>
      </c>
      <c r="B34" s="14" t="s">
        <v>29</v>
      </c>
      <c r="C34" s="12">
        <f>4921769+4608449-4608449</f>
        <v>4921769</v>
      </c>
      <c r="D34" s="12">
        <v>61043</v>
      </c>
      <c r="E34" s="12">
        <v>1825934</v>
      </c>
      <c r="F34" s="12">
        <v>1746740</v>
      </c>
      <c r="G34" s="12">
        <v>843523</v>
      </c>
      <c r="H34" s="12">
        <v>1802965</v>
      </c>
      <c r="I34" s="12">
        <v>6014108</v>
      </c>
      <c r="J34" s="12">
        <v>2415691</v>
      </c>
      <c r="K34" s="12">
        <f t="shared" si="17"/>
        <v>19631773</v>
      </c>
    </row>
    <row r="35" spans="1:11" ht="31.2" x14ac:dyDescent="0.3">
      <c r="A35" s="10">
        <v>2010200</v>
      </c>
      <c r="B35" s="14" t="s">
        <v>30</v>
      </c>
      <c r="C35" s="12">
        <v>3573060</v>
      </c>
      <c r="D35" s="12">
        <v>54844</v>
      </c>
      <c r="E35" s="12">
        <v>1090572</v>
      </c>
      <c r="F35" s="12">
        <v>788222</v>
      </c>
      <c r="G35" s="12">
        <v>396443</v>
      </c>
      <c r="H35" s="12">
        <v>703851</v>
      </c>
      <c r="I35" s="12">
        <v>898740</v>
      </c>
      <c r="J35" s="12">
        <v>531576</v>
      </c>
      <c r="K35" s="12">
        <f t="shared" si="17"/>
        <v>8037308</v>
      </c>
    </row>
    <row r="36" spans="1:11" ht="31.2" x14ac:dyDescent="0.3">
      <c r="A36" s="10">
        <v>2010300</v>
      </c>
      <c r="B36" s="14" t="s">
        <v>31</v>
      </c>
      <c r="C36" s="12">
        <v>82785</v>
      </c>
      <c r="D36" s="21"/>
      <c r="E36" s="21"/>
      <c r="F36" s="21"/>
      <c r="G36" s="21"/>
      <c r="H36" s="21"/>
      <c r="I36" s="21"/>
      <c r="J36" s="21"/>
      <c r="K36" s="12">
        <f t="shared" si="17"/>
        <v>82785</v>
      </c>
    </row>
    <row r="37" spans="1:11" ht="31.2" x14ac:dyDescent="0.3">
      <c r="A37" s="10">
        <v>2010400</v>
      </c>
      <c r="B37" s="14" t="s">
        <v>32</v>
      </c>
      <c r="C37" s="12">
        <v>536000</v>
      </c>
      <c r="D37" s="21"/>
      <c r="E37" s="12">
        <v>382985</v>
      </c>
      <c r="F37" s="12">
        <v>868988</v>
      </c>
      <c r="G37" s="12">
        <v>416088</v>
      </c>
      <c r="H37" s="12">
        <v>999422</v>
      </c>
      <c r="I37" s="12">
        <v>5066120</v>
      </c>
      <c r="J37" s="12">
        <v>1856866</v>
      </c>
      <c r="K37" s="12">
        <f t="shared" si="17"/>
        <v>10126469</v>
      </c>
    </row>
    <row r="38" spans="1:11" ht="31.2" x14ac:dyDescent="0.3">
      <c r="A38" s="10">
        <v>2010500</v>
      </c>
      <c r="B38" s="14" t="s">
        <v>33</v>
      </c>
      <c r="C38" s="12">
        <v>15700</v>
      </c>
      <c r="D38" s="21"/>
      <c r="E38" s="12">
        <v>8769</v>
      </c>
      <c r="F38" s="12">
        <v>22271</v>
      </c>
      <c r="G38" s="12">
        <v>11840</v>
      </c>
      <c r="H38" s="12">
        <v>9233</v>
      </c>
      <c r="I38" s="12">
        <v>49060</v>
      </c>
      <c r="J38" s="12">
        <v>19363</v>
      </c>
      <c r="K38" s="12">
        <f t="shared" si="17"/>
        <v>136236</v>
      </c>
    </row>
    <row r="39" spans="1:11" ht="31.2" x14ac:dyDescent="0.3">
      <c r="A39" s="10">
        <v>2010900</v>
      </c>
      <c r="B39" s="14" t="s">
        <v>34</v>
      </c>
      <c r="C39" s="12">
        <v>668749</v>
      </c>
      <c r="D39" s="12">
        <v>6199</v>
      </c>
      <c r="E39" s="12">
        <v>343609</v>
      </c>
      <c r="F39" s="12">
        <v>67259</v>
      </c>
      <c r="G39" s="12">
        <v>19153</v>
      </c>
      <c r="H39" s="12">
        <v>90460</v>
      </c>
      <c r="I39" s="12">
        <v>187</v>
      </c>
      <c r="J39" s="12">
        <v>7886</v>
      </c>
      <c r="K39" s="12">
        <f t="shared" si="17"/>
        <v>1203502</v>
      </c>
    </row>
    <row r="40" spans="1:11" x14ac:dyDescent="0.3">
      <c r="A40" s="25"/>
      <c r="B40" s="18"/>
      <c r="C40" s="12"/>
      <c r="D40" s="12"/>
      <c r="E40" s="12"/>
      <c r="F40" s="12"/>
      <c r="G40" s="12"/>
      <c r="H40" s="12"/>
      <c r="I40" s="12"/>
      <c r="J40" s="12"/>
      <c r="K40" s="12"/>
    </row>
    <row r="41" spans="1:11" ht="31.2" x14ac:dyDescent="0.3">
      <c r="A41" s="10">
        <v>2020000</v>
      </c>
      <c r="B41" s="14" t="s">
        <v>35</v>
      </c>
      <c r="C41" s="12">
        <v>1345652</v>
      </c>
      <c r="D41" s="21"/>
      <c r="E41" s="12">
        <v>1582496</v>
      </c>
      <c r="F41" s="12">
        <v>1662748</v>
      </c>
      <c r="G41" s="12">
        <v>52743</v>
      </c>
      <c r="H41" s="12">
        <f>326177+156562</f>
        <v>482739</v>
      </c>
      <c r="I41" s="12">
        <v>164747</v>
      </c>
      <c r="J41" s="12">
        <v>20424</v>
      </c>
      <c r="K41" s="12">
        <f>SUM(C41:J41)</f>
        <v>5311549</v>
      </c>
    </row>
    <row r="42" spans="1:11" ht="31.2" x14ac:dyDescent="0.3">
      <c r="A42" s="16">
        <v>2020100</v>
      </c>
      <c r="B42" s="26" t="s">
        <v>36</v>
      </c>
      <c r="C42" s="20">
        <v>1200000</v>
      </c>
      <c r="D42" s="21"/>
      <c r="E42" s="20">
        <v>1500000</v>
      </c>
      <c r="F42" s="20">
        <v>1600000</v>
      </c>
      <c r="G42" s="20">
        <v>38000</v>
      </c>
      <c r="H42" s="20">
        <f>200000+156562</f>
        <v>356562</v>
      </c>
      <c r="I42" s="20">
        <v>55000</v>
      </c>
      <c r="J42" s="20">
        <v>20424</v>
      </c>
      <c r="K42" s="20">
        <f>SUM(C42:J42)</f>
        <v>4769986</v>
      </c>
    </row>
    <row r="43" spans="1:11" x14ac:dyDescent="0.3">
      <c r="A43" s="16"/>
      <c r="B43" s="19"/>
      <c r="C43" s="20"/>
      <c r="D43" s="20"/>
      <c r="E43" s="20"/>
      <c r="F43" s="20"/>
      <c r="G43" s="20"/>
      <c r="H43" s="20"/>
      <c r="I43" s="20"/>
      <c r="J43" s="20"/>
      <c r="K43" s="12"/>
    </row>
    <row r="44" spans="1:11" x14ac:dyDescent="0.3">
      <c r="A44" s="10">
        <v>2060000</v>
      </c>
      <c r="B44" s="14" t="s">
        <v>37</v>
      </c>
      <c r="C44" s="12">
        <v>1885699</v>
      </c>
      <c r="D44" s="21"/>
      <c r="E44" s="12">
        <v>478413</v>
      </c>
      <c r="F44" s="12">
        <v>58657</v>
      </c>
      <c r="G44" s="12">
        <v>870</v>
      </c>
      <c r="H44" s="12">
        <v>17766</v>
      </c>
      <c r="I44" s="12">
        <v>2169</v>
      </c>
      <c r="J44" s="12">
        <v>25752</v>
      </c>
      <c r="K44" s="12">
        <f>SUM(C44:J44)</f>
        <v>2469326</v>
      </c>
    </row>
    <row r="45" spans="1:11" x14ac:dyDescent="0.3">
      <c r="A45" s="16"/>
      <c r="B45" s="19"/>
      <c r="C45" s="12"/>
      <c r="D45" s="12"/>
      <c r="E45" s="12"/>
      <c r="F45" s="12"/>
      <c r="G45" s="12"/>
      <c r="H45" s="12"/>
      <c r="I45" s="12"/>
      <c r="J45" s="12"/>
      <c r="K45" s="12"/>
    </row>
    <row r="46" spans="1:11" x14ac:dyDescent="0.3">
      <c r="A46" s="10">
        <v>2070000</v>
      </c>
      <c r="B46" s="14" t="s">
        <v>38</v>
      </c>
      <c r="C46" s="12">
        <v>1715399</v>
      </c>
      <c r="D46" s="12">
        <v>228803</v>
      </c>
      <c r="E46" s="12">
        <v>1021097</v>
      </c>
      <c r="F46" s="12">
        <v>669565</v>
      </c>
      <c r="G46" s="12">
        <v>520777</v>
      </c>
      <c r="H46" s="12">
        <v>509601</v>
      </c>
      <c r="I46" s="12">
        <v>392108</v>
      </c>
      <c r="J46" s="12">
        <v>178562</v>
      </c>
      <c r="K46" s="12">
        <f>SUM(C46:J46)</f>
        <v>5235912</v>
      </c>
    </row>
    <row r="47" spans="1:11" x14ac:dyDescent="0.3">
      <c r="A47" s="10"/>
      <c r="B47" s="14"/>
      <c r="C47" s="12"/>
      <c r="D47" s="12"/>
      <c r="E47" s="12"/>
      <c r="F47" s="12"/>
      <c r="G47" s="12"/>
      <c r="H47" s="12"/>
      <c r="I47" s="12"/>
      <c r="J47" s="12"/>
      <c r="K47" s="12"/>
    </row>
    <row r="48" spans="1:11" x14ac:dyDescent="0.3">
      <c r="A48" s="10">
        <v>3000000</v>
      </c>
      <c r="B48" s="14" t="s">
        <v>50</v>
      </c>
      <c r="C48" s="12">
        <v>35000000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35000000</v>
      </c>
    </row>
    <row r="49" spans="1:11" x14ac:dyDescent="0.3">
      <c r="A49" s="16">
        <v>3060000</v>
      </c>
      <c r="B49" s="26" t="s">
        <v>51</v>
      </c>
      <c r="C49" s="28">
        <v>35000000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35000000</v>
      </c>
    </row>
    <row r="50" spans="1:11" x14ac:dyDescent="0.3">
      <c r="A50" s="16"/>
      <c r="B50" s="19"/>
      <c r="C50" s="12"/>
      <c r="D50" s="12"/>
      <c r="E50" s="12"/>
      <c r="F50" s="12"/>
      <c r="G50" s="12"/>
      <c r="H50" s="12"/>
      <c r="I50" s="12"/>
      <c r="J50" s="12"/>
      <c r="K50" s="12"/>
    </row>
    <row r="51" spans="1:11" x14ac:dyDescent="0.3">
      <c r="A51" s="10">
        <v>4000000</v>
      </c>
      <c r="B51" s="10" t="s">
        <v>39</v>
      </c>
      <c r="C51" s="12">
        <f t="shared" ref="C51:J51" si="18">SUM(C52)</f>
        <v>5411348</v>
      </c>
      <c r="D51" s="12">
        <f t="shared" si="18"/>
        <v>2685218</v>
      </c>
      <c r="E51" s="12">
        <f t="shared" si="18"/>
        <v>1882650</v>
      </c>
      <c r="F51" s="12">
        <f t="shared" si="18"/>
        <v>3049144</v>
      </c>
      <c r="G51" s="12">
        <f t="shared" si="18"/>
        <v>923275</v>
      </c>
      <c r="H51" s="12">
        <f t="shared" si="18"/>
        <v>1837753</v>
      </c>
      <c r="I51" s="12">
        <f t="shared" si="18"/>
        <v>818085</v>
      </c>
      <c r="J51" s="12">
        <f t="shared" si="18"/>
        <v>412164</v>
      </c>
      <c r="K51" s="12">
        <f t="shared" ref="K51:K52" si="19">SUM(C51:J51)</f>
        <v>17019637</v>
      </c>
    </row>
    <row r="52" spans="1:11" ht="31.2" x14ac:dyDescent="0.3">
      <c r="A52" s="10">
        <v>4020200</v>
      </c>
      <c r="B52" s="14" t="s">
        <v>40</v>
      </c>
      <c r="C52" s="12">
        <v>5411348</v>
      </c>
      <c r="D52" s="12">
        <v>2685218</v>
      </c>
      <c r="E52" s="12">
        <v>1882650</v>
      </c>
      <c r="F52" s="12">
        <v>3049144</v>
      </c>
      <c r="G52" s="12">
        <v>923275</v>
      </c>
      <c r="H52" s="12">
        <v>1837753</v>
      </c>
      <c r="I52" s="12">
        <v>818085</v>
      </c>
      <c r="J52" s="12">
        <v>412164</v>
      </c>
      <c r="K52" s="12">
        <f t="shared" si="19"/>
        <v>17019637</v>
      </c>
    </row>
    <row r="53" spans="1:11" x14ac:dyDescent="0.3">
      <c r="A53" s="10"/>
      <c r="B53" s="14"/>
      <c r="C53" s="12"/>
      <c r="D53" s="12"/>
      <c r="E53" s="12"/>
      <c r="F53" s="12"/>
      <c r="G53" s="12"/>
      <c r="H53" s="12"/>
      <c r="I53" s="12"/>
      <c r="J53" s="12"/>
      <c r="K53" s="12"/>
    </row>
    <row r="54" spans="1:11" ht="46.8" x14ac:dyDescent="0.3">
      <c r="A54" s="10">
        <v>5000000</v>
      </c>
      <c r="B54" s="13" t="s">
        <v>44</v>
      </c>
      <c r="C54" s="12">
        <v>25512035</v>
      </c>
      <c r="D54" s="12">
        <v>784523</v>
      </c>
      <c r="E54" s="12">
        <v>19529028</v>
      </c>
      <c r="F54" s="12">
        <v>7781821</v>
      </c>
      <c r="G54" s="12">
        <v>4322704</v>
      </c>
      <c r="H54" s="12">
        <v>7325927</v>
      </c>
      <c r="I54" s="12">
        <v>6110394</v>
      </c>
      <c r="J54" s="12">
        <v>2539261</v>
      </c>
      <c r="K54" s="12">
        <f>SUM(C54:J54)</f>
        <v>73905693</v>
      </c>
    </row>
    <row r="55" spans="1:11" x14ac:dyDescent="0.3">
      <c r="A55" s="10"/>
      <c r="B55" s="13"/>
      <c r="C55" s="12"/>
      <c r="D55" s="12"/>
      <c r="E55" s="12"/>
      <c r="F55" s="12"/>
      <c r="G55" s="12"/>
      <c r="H55" s="12"/>
      <c r="I55" s="12"/>
      <c r="J55" s="12"/>
      <c r="K55" s="12"/>
    </row>
    <row r="56" spans="1:11" x14ac:dyDescent="0.3">
      <c r="A56" s="19"/>
      <c r="B56" s="14" t="s">
        <v>41</v>
      </c>
      <c r="C56" s="27">
        <f t="shared" ref="C56:J56" si="20">SUM(C10+C33+C51+C54+C48)</f>
        <v>421588408</v>
      </c>
      <c r="D56" s="27">
        <f t="shared" si="20"/>
        <v>32408788</v>
      </c>
      <c r="E56" s="27">
        <f t="shared" si="20"/>
        <v>188284776</v>
      </c>
      <c r="F56" s="27">
        <f t="shared" si="20"/>
        <v>149353652</v>
      </c>
      <c r="G56" s="27">
        <f t="shared" si="20"/>
        <v>72372701</v>
      </c>
      <c r="H56" s="27">
        <f t="shared" si="20"/>
        <v>119579396</v>
      </c>
      <c r="I56" s="27">
        <f t="shared" si="20"/>
        <v>81285976</v>
      </c>
      <c r="J56" s="27">
        <f t="shared" si="20"/>
        <v>37284180</v>
      </c>
      <c r="K56" s="12">
        <f>SUM(C56:J56)</f>
        <v>1102157877</v>
      </c>
    </row>
  </sheetData>
  <mergeCells count="1">
    <mergeCell ref="A6:K6"/>
  </mergeCells>
  <pageMargins left="0.39370078740157483" right="0.39370078740157483" top="0.59055118110236227" bottom="0.19685039370078741" header="0" footer="0"/>
  <pageSetup paperSize="9" scale="75" firstPageNumber="146" fitToHeight="7" orientation="landscape" useFirstPageNumber="1" r:id="rId1"/>
  <headerFooter>
    <oddHeader>&amp;C&amp;P</oddHeader>
  </headerFooter>
  <rowBreaks count="1" manualBreakCount="1">
    <brk id="40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№4.1 (1695)</vt:lpstr>
      <vt:lpstr>'Приложение №4.1 (1695)'!Заголовки_для_печати</vt:lpstr>
      <vt:lpstr>'Приложение №4.1 (1695)'!Область_печати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2025-12-04T12:01:13Z</dcterms:modified>
</cp:coreProperties>
</file>