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OLESN~1\AppData\Local\Temp\notes7593D2\"/>
    </mc:Choice>
  </mc:AlternateContent>
  <xr:revisionPtr revIDLastSave="0" documentId="13_ncr:1_{F4C79A44-483D-41DF-834B-60B079F3C8F2}" xr6:coauthVersionLast="36" xr6:coauthVersionMax="47" xr10:uidLastSave="{00000000-0000-0000-0000-000000000000}"/>
  <bookViews>
    <workbookView xWindow="-120" yWindow="-120" windowWidth="29040" windowHeight="15840" xr2:uid="{00000000-000D-0000-FFFF-FFFF00000000}"/>
  </bookViews>
  <sheets>
    <sheet name="Сравн. к Приложению №8 " sheetId="2" r:id="rId1"/>
  </sheets>
  <definedNames>
    <definedName name="_xlnm.Print_Area" localSheetId="0">'Сравн. к Приложению №8 '!$A$1:$M$84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33" i="2" l="1"/>
  <c r="AJ34" i="2"/>
  <c r="AK34" i="2"/>
  <c r="AK35" i="2"/>
  <c r="AK36" i="2"/>
  <c r="AK37" i="2"/>
  <c r="AJ38" i="2"/>
  <c r="AK38" i="2"/>
  <c r="AK39" i="2"/>
  <c r="AK40" i="2"/>
  <c r="AG33" i="2"/>
  <c r="AG34" i="2"/>
  <c r="AF33" i="2"/>
  <c r="AF34" i="2"/>
  <c r="AF35" i="2"/>
  <c r="AF36" i="2"/>
  <c r="AF37" i="2"/>
  <c r="AF38" i="2"/>
  <c r="AF39" i="2"/>
  <c r="AF40" i="2"/>
  <c r="AD33" i="2"/>
  <c r="AE33" i="2"/>
  <c r="AD34" i="2"/>
  <c r="AE34" i="2"/>
  <c r="AE35" i="2"/>
  <c r="AE36" i="2"/>
  <c r="AE37" i="2"/>
  <c r="AE38" i="2"/>
  <c r="AE39" i="2"/>
  <c r="AE40" i="2"/>
  <c r="AE32" i="2"/>
  <c r="AD32" i="2"/>
  <c r="AC33" i="2"/>
  <c r="AC34" i="2"/>
  <c r="AC35" i="2"/>
  <c r="AC36" i="2"/>
  <c r="AC37" i="2"/>
  <c r="AC38" i="2"/>
  <c r="AC39" i="2"/>
  <c r="AC40" i="2"/>
  <c r="AC32" i="2"/>
  <c r="AM42" i="2"/>
  <c r="AM43" i="2"/>
  <c r="AM53" i="2"/>
  <c r="AM55" i="2"/>
  <c r="AM56" i="2"/>
  <c r="AM61" i="2"/>
  <c r="AM63" i="2"/>
  <c r="AM64" i="2"/>
  <c r="AM66" i="2"/>
  <c r="AM67" i="2"/>
  <c r="AM68" i="2"/>
  <c r="AM69" i="2"/>
  <c r="AM71" i="2"/>
  <c r="AM73" i="2"/>
  <c r="AM74" i="2"/>
  <c r="AM76" i="2"/>
  <c r="AM77" i="2"/>
  <c r="AM81" i="2"/>
  <c r="AM82" i="2"/>
  <c r="AM41" i="2"/>
  <c r="AM15" i="2"/>
  <c r="AM16" i="2"/>
  <c r="AM18" i="2"/>
  <c r="AM20" i="2"/>
  <c r="AM21" i="2"/>
  <c r="Z83" i="2"/>
  <c r="AM83" i="2" s="1"/>
  <c r="Z80" i="2"/>
  <c r="Z79" i="2"/>
  <c r="Z78" i="2"/>
  <c r="Z75" i="2"/>
  <c r="Z72" i="2"/>
  <c r="Z65" i="2"/>
  <c r="Z60" i="2"/>
  <c r="Z59" i="2"/>
  <c r="Z58" i="2"/>
  <c r="Z54" i="2"/>
  <c r="Z52" i="2"/>
  <c r="Z51" i="2"/>
  <c r="Z50" i="2"/>
  <c r="Z48" i="2"/>
  <c r="Z46" i="2"/>
  <c r="Z45" i="2"/>
  <c r="Z44" i="2"/>
  <c r="Y40" i="2"/>
  <c r="W40" i="2"/>
  <c r="T40" i="2"/>
  <c r="Q40" i="2"/>
  <c r="Y39" i="2"/>
  <c r="W39" i="2"/>
  <c r="T39" i="2"/>
  <c r="Q39" i="2"/>
  <c r="Y38" i="2"/>
  <c r="T38" i="2"/>
  <c r="Q38" i="2"/>
  <c r="Y37" i="2"/>
  <c r="W37" i="2"/>
  <c r="T37" i="2"/>
  <c r="Q37" i="2"/>
  <c r="Y36" i="2"/>
  <c r="W36" i="2"/>
  <c r="T36" i="2"/>
  <c r="Q36" i="2"/>
  <c r="Y35" i="2"/>
  <c r="W35" i="2"/>
  <c r="T35" i="2"/>
  <c r="Q35" i="2"/>
  <c r="Y34" i="2"/>
  <c r="Y33" i="2"/>
  <c r="W33" i="2"/>
  <c r="X32" i="2"/>
  <c r="W32" i="2"/>
  <c r="T32" i="2"/>
  <c r="S32" i="2"/>
  <c r="Z25" i="2"/>
  <c r="Z24" i="2"/>
  <c r="Z23" i="2"/>
  <c r="Z19" i="2"/>
  <c r="Z17" i="2"/>
  <c r="Z14" i="2"/>
  <c r="Z22" i="2" l="1"/>
  <c r="Z33" i="2"/>
  <c r="Z34" i="2"/>
  <c r="Z35" i="2"/>
  <c r="Z36" i="2"/>
  <c r="Z37" i="2"/>
  <c r="Z38" i="2"/>
  <c r="Z39" i="2"/>
  <c r="Z40" i="2"/>
  <c r="Z49" i="2"/>
  <c r="Z57" i="2"/>
  <c r="Z70" i="2"/>
  <c r="Z32" i="2"/>
  <c r="Y32" i="2"/>
  <c r="Z62" i="2" l="1"/>
  <c r="Z47" i="2"/>
  <c r="U40" i="2"/>
  <c r="U39" i="2"/>
  <c r="U38" i="2"/>
  <c r="U37" i="2"/>
  <c r="U36" i="2"/>
  <c r="U35" i="2"/>
  <c r="U34" i="2"/>
  <c r="Y90" i="2"/>
  <c r="U33" i="2"/>
  <c r="M46" i="2"/>
  <c r="AM46" i="2" s="1"/>
  <c r="M45" i="2"/>
  <c r="AM45" i="2" s="1"/>
  <c r="M44" i="2"/>
  <c r="AM44" i="2" s="1"/>
  <c r="L40" i="2"/>
  <c r="AL40" i="2" s="1"/>
  <c r="L39" i="2"/>
  <c r="AL39" i="2" s="1"/>
  <c r="L38" i="2"/>
  <c r="AL38" i="2" s="1"/>
  <c r="L37" i="2"/>
  <c r="AL37" i="2" s="1"/>
  <c r="L36" i="2"/>
  <c r="AL36" i="2" s="1"/>
  <c r="L35" i="2"/>
  <c r="AL35" i="2" s="1"/>
  <c r="L34" i="2"/>
  <c r="AL34" i="2" s="1"/>
  <c r="L33" i="2"/>
  <c r="AL33" i="2" s="1"/>
  <c r="J40" i="2"/>
  <c r="AJ40" i="2" s="1"/>
  <c r="J39" i="2"/>
  <c r="AJ39" i="2" s="1"/>
  <c r="J37" i="2"/>
  <c r="AJ37" i="2" s="1"/>
  <c r="J36" i="2"/>
  <c r="AJ36" i="2" s="1"/>
  <c r="J35" i="2"/>
  <c r="AJ35" i="2" s="1"/>
  <c r="J33" i="2"/>
  <c r="AJ33" i="2" s="1"/>
  <c r="G40" i="2"/>
  <c r="AG40" i="2" s="1"/>
  <c r="G39" i="2"/>
  <c r="AG39" i="2" s="1"/>
  <c r="G38" i="2"/>
  <c r="AG38" i="2" s="1"/>
  <c r="G37" i="2"/>
  <c r="AG37" i="2" s="1"/>
  <c r="G36" i="2"/>
  <c r="AG36" i="2" s="1"/>
  <c r="G35" i="2"/>
  <c r="AG35" i="2" s="1"/>
  <c r="M80" i="2"/>
  <c r="AM80" i="2" s="1"/>
  <c r="M79" i="2"/>
  <c r="AM79" i="2" s="1"/>
  <c r="M78" i="2"/>
  <c r="AM78" i="2" s="1"/>
  <c r="M23" i="2"/>
  <c r="AM23" i="2" s="1"/>
  <c r="M24" i="2"/>
  <c r="AM24" i="2" s="1"/>
  <c r="M25" i="2"/>
  <c r="AM25" i="2" s="1"/>
  <c r="M19" i="2"/>
  <c r="AM19" i="2" s="1"/>
  <c r="V33" i="2" l="1"/>
  <c r="U32" i="2"/>
  <c r="V34" i="2"/>
  <c r="V35" i="2"/>
  <c r="V36" i="2"/>
  <c r="V37" i="2"/>
  <c r="V38" i="2"/>
  <c r="V39" i="2"/>
  <c r="V40" i="2"/>
  <c r="Z27" i="2"/>
  <c r="M22" i="2"/>
  <c r="AM22" i="2" s="1"/>
  <c r="Z26" i="2" l="1"/>
  <c r="V32" i="2"/>
  <c r="M17" i="2"/>
  <c r="AM17" i="2" s="1"/>
  <c r="Z84" i="2" l="1"/>
  <c r="M14" i="2"/>
  <c r="AM14" i="2" s="1"/>
  <c r="M33" i="2" l="1"/>
  <c r="AM33" i="2" l="1"/>
  <c r="H33" i="2"/>
  <c r="AH33" i="2" s="1"/>
  <c r="M54" i="2"/>
  <c r="AM54" i="2" s="1"/>
  <c r="M51" i="2" l="1"/>
  <c r="AM51" i="2" s="1"/>
  <c r="M50" i="2"/>
  <c r="AM50" i="2" s="1"/>
  <c r="M60" i="2"/>
  <c r="AM60" i="2" s="1"/>
  <c r="M59" i="2" l="1"/>
  <c r="AM59" i="2" s="1"/>
  <c r="M49" i="2"/>
  <c r="AM49" i="2" s="1"/>
  <c r="M65" i="2"/>
  <c r="AM65" i="2" s="1"/>
  <c r="M75" i="2" l="1"/>
  <c r="AM75" i="2" s="1"/>
  <c r="M52" i="2" l="1"/>
  <c r="AM52" i="2" s="1"/>
  <c r="M72" i="2" l="1"/>
  <c r="AM72" i="2" s="1"/>
  <c r="M48" i="2"/>
  <c r="AM48" i="2" l="1"/>
  <c r="L90" i="2"/>
  <c r="M70" i="2"/>
  <c r="AM70" i="2" s="1"/>
  <c r="M58" i="2"/>
  <c r="AM58" i="2" s="1"/>
  <c r="M57" i="2" l="1"/>
  <c r="AM57" i="2" s="1"/>
  <c r="M62" i="2"/>
  <c r="AM62" i="2" s="1"/>
  <c r="I33" i="2"/>
  <c r="AI33" i="2" s="1"/>
  <c r="D35" i="2"/>
  <c r="AD35" i="2" s="1"/>
  <c r="D36" i="2"/>
  <c r="AD36" i="2" s="1"/>
  <c r="M34" i="2"/>
  <c r="AM34" i="2" s="1"/>
  <c r="M47" i="2" l="1"/>
  <c r="AM47" i="2" s="1"/>
  <c r="H34" i="2"/>
  <c r="AH34" i="2" s="1"/>
  <c r="I34" i="2" l="1"/>
  <c r="AI34" i="2" s="1"/>
  <c r="M36" i="2"/>
  <c r="AM36" i="2" s="1"/>
  <c r="H36" i="2" l="1"/>
  <c r="AH36" i="2" s="1"/>
  <c r="I36" i="2"/>
  <c r="AI36" i="2" s="1"/>
  <c r="L32" i="2"/>
  <c r="AL32" i="2" s="1"/>
  <c r="M40" i="2" l="1"/>
  <c r="AM40" i="2" s="1"/>
  <c r="D40" i="2"/>
  <c r="AD40" i="2" s="1"/>
  <c r="M39" i="2"/>
  <c r="AM39" i="2" s="1"/>
  <c r="D39" i="2"/>
  <c r="AD39" i="2" s="1"/>
  <c r="M38" i="2"/>
  <c r="AM38" i="2" s="1"/>
  <c r="D38" i="2"/>
  <c r="AD38" i="2" s="1"/>
  <c r="M37" i="2"/>
  <c r="AM37" i="2" s="1"/>
  <c r="D37" i="2"/>
  <c r="AD37" i="2" s="1"/>
  <c r="M35" i="2"/>
  <c r="AM35" i="2" s="1"/>
  <c r="K32" i="2"/>
  <c r="AK32" i="2" s="1"/>
  <c r="J32" i="2"/>
  <c r="AJ32" i="2" s="1"/>
  <c r="F32" i="2"/>
  <c r="AF32" i="2" s="1"/>
  <c r="H40" i="2" l="1"/>
  <c r="AH40" i="2" s="1"/>
  <c r="H39" i="2"/>
  <c r="AH39" i="2" s="1"/>
  <c r="H38" i="2"/>
  <c r="AH38" i="2" s="1"/>
  <c r="H37" i="2"/>
  <c r="AH37" i="2" s="1"/>
  <c r="H35" i="2"/>
  <c r="AH35" i="2" s="1"/>
  <c r="M32" i="2"/>
  <c r="I39" i="2"/>
  <c r="AI39" i="2" s="1"/>
  <c r="I40" i="2"/>
  <c r="AI40" i="2" s="1"/>
  <c r="G32" i="2"/>
  <c r="AG32" i="2" s="1"/>
  <c r="M27" i="2" l="1"/>
  <c r="AM32" i="2"/>
  <c r="I37" i="2"/>
  <c r="AI37" i="2" s="1"/>
  <c r="I38" i="2"/>
  <c r="AI38" i="2" s="1"/>
  <c r="I35" i="2"/>
  <c r="AI35" i="2" s="1"/>
  <c r="H32" i="2"/>
  <c r="AH32" i="2" s="1"/>
  <c r="I32" i="2"/>
  <c r="AI32" i="2" s="1"/>
  <c r="M26" i="2" l="1"/>
  <c r="AM27" i="2"/>
  <c r="M84" i="2" l="1"/>
  <c r="AM84" i="2" s="1"/>
  <c r="AM26" i="2"/>
</calcChain>
</file>

<file path=xl/sharedStrings.xml><?xml version="1.0" encoding="utf-8"?>
<sst xmlns="http://schemas.openxmlformats.org/spreadsheetml/2006/main" count="458" uniqueCount="132">
  <si>
    <t>ДОХОДЫ ВСЕГО, в том числе:</t>
  </si>
  <si>
    <t>Налог с владельцев транспортных средств, уплачиваемый юридическими лицами</t>
  </si>
  <si>
    <t>РАСХОДЫ ВСЕГО, в том числе:</t>
  </si>
  <si>
    <t>№ п/п</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</si>
  <si>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</si>
  <si>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</si>
  <si>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Доля для распределения  иных                                                         поступлений в Дорожный фонд  ПМР</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</si>
  <si>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</si>
  <si>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</si>
  <si>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</si>
  <si>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</si>
  <si>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</si>
  <si>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</si>
  <si>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</si>
  <si>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ВСЕГО</t>
  </si>
  <si>
    <t>в том числе:</t>
  </si>
  <si>
    <t>г.Тирасполя</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</si>
  <si>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</si>
  <si>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</si>
  <si>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</si>
  <si>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</si>
  <si>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</si>
  <si>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</si>
  <si>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</si>
  <si>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</si>
  <si>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</si>
  <si>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</si>
  <si>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</si>
  <si>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</si>
  <si>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1.2.</t>
  </si>
  <si>
    <t>1.</t>
  </si>
  <si>
    <t>1.1.</t>
  </si>
  <si>
    <t>Всего субсидий из республиканского бюджета, в том числе:</t>
  </si>
  <si>
    <t>(руб.)</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</si>
  <si>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</si>
  <si>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</si>
  <si>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</si>
  <si>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</si>
  <si>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</si>
  <si>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к Закону Приднестровской Молдавской Республики</t>
  </si>
  <si>
    <t>всего</t>
  </si>
  <si>
    <t>"О республиканском бюджете на 2025 год"</t>
  </si>
  <si>
    <t xml:space="preserve">по автомоб. дорогам общего пользования, находящимся в муницип. собств.                                                                                                                                                                                                                                                                                                                                                                                                        </t>
  </si>
  <si>
    <t>2.2.</t>
  </si>
  <si>
    <t>2.3.</t>
  </si>
  <si>
    <t xml:space="preserve">Государственная администрация города Бендеры </t>
  </si>
  <si>
    <t xml:space="preserve">Государственная администрация Дубоссарского района и города Дубоссары </t>
  </si>
  <si>
    <t>кредиторская задолженность</t>
  </si>
  <si>
    <t xml:space="preserve">б) </t>
  </si>
  <si>
    <t>неисполненные договорные обязательства</t>
  </si>
  <si>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</si>
  <si>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</si>
  <si>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t>
  </si>
  <si>
    <t>2.1.</t>
  </si>
  <si>
    <t>2.4.</t>
  </si>
  <si>
    <t>3.</t>
  </si>
  <si>
    <t>3.2.</t>
  </si>
  <si>
    <t xml:space="preserve">в) </t>
  </si>
  <si>
    <t>неисполненные договорные обязательства по муниципальным дорогам</t>
  </si>
  <si>
    <t>неисполненные договорные обязательства по целевым субсидиям</t>
  </si>
  <si>
    <t>направляются на частичное погашение неисполненных договорных обязательств</t>
  </si>
  <si>
    <t>на выполнение дорожных работ по муниципальным дорогам</t>
  </si>
  <si>
    <t>Целевые субсидии государственной администрации г. Бендеры на устройство третьей полосы движения на экспорт ТПП "Бендеры (Кишинев)", устройство площадки весового контроля, перенос сетей, проектные работы и технический надзор</t>
  </si>
  <si>
    <t>Целевые субсидии государственной администрации г. Бендеры на строительство, ремонт и благоустройство тротуара по ул. Пионерской г. Бендеры, в том числе проектные работы, технический надзор</t>
  </si>
  <si>
    <t>Целевые субсидии государственной администрации г. Бендеры на реконструкцию замощения по ул. Протягайловской (в районе ГУ "Бендерский центр матери и ребенка"), в том числе технический надзор</t>
  </si>
  <si>
    <t>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</si>
  <si>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</si>
  <si>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 xml:space="preserve"> Итого субсидий на исполнение  программ развития дорожной отрасли, руб.</t>
  </si>
  <si>
    <t>ремонт асфальтобетонных покрытий магистральной автодороги Тирасполь - Каменка, км 144-168 (выборочно)</t>
  </si>
  <si>
    <t>3.1.</t>
  </si>
  <si>
    <t>3.3.</t>
  </si>
  <si>
    <t>4.1.1.</t>
  </si>
  <si>
    <t>4.1.2.</t>
  </si>
  <si>
    <t>4.1.3.</t>
  </si>
  <si>
    <t>4.1.4.</t>
  </si>
  <si>
    <t>4.1.5.</t>
  </si>
  <si>
    <t>4.1.6.</t>
  </si>
  <si>
    <t>Целевые субсидии государственной администрации Григориопольского района и г. Григориополя на ликвидацию аварийных ситуаций по автомобильной дороге (обход г. Григориополя)</t>
  </si>
  <si>
    <t>4.2.</t>
  </si>
  <si>
    <t>4.2.1.</t>
  </si>
  <si>
    <t>4.2.2.</t>
  </si>
  <si>
    <t>4.2.3.</t>
  </si>
  <si>
    <t>4.2.4.</t>
  </si>
  <si>
    <t>4.2.5.</t>
  </si>
  <si>
    <t>4.3.2.</t>
  </si>
  <si>
    <t>4.3.3.</t>
  </si>
  <si>
    <t>4.3.4.</t>
  </si>
  <si>
    <t>4.3.5.</t>
  </si>
  <si>
    <t>4.3.6.</t>
  </si>
  <si>
    <t>Увеличение местного бюджета Дубоссарского района и города Дубоссары (средства Дорожного фонда - возмещение ущерба) по автомобильным дорогам общего пользования, находящимся в государственной собственности, на  содержание автомобильных дорог</t>
  </si>
  <si>
    <t>5.</t>
  </si>
  <si>
    <r>
      <t>4.1</t>
    </r>
    <r>
      <rPr>
        <b/>
        <sz val="12"/>
        <color rgb="FF00B0F0"/>
        <rFont val="Times New Roman"/>
        <family val="1"/>
        <charset val="204"/>
      </rPr>
      <t>.</t>
    </r>
  </si>
  <si>
    <r>
      <t xml:space="preserve">для перечисления </t>
    </r>
    <r>
      <rPr>
        <b/>
        <sz val="12"/>
        <rFont val="Times New Roman"/>
        <family val="1"/>
        <charset val="204"/>
      </rPr>
      <t>7,6624 %</t>
    </r>
    <r>
      <rPr>
        <sz val="12"/>
        <rFont val="Times New Roman"/>
        <family val="1"/>
        <charset val="204"/>
      </rPr>
      <t xml:space="preserve"> поступлений Дорожного фонда ПМР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</si>
  <si>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Средства Дорожного фонда, возвращенные в 2025 году на счета местных бюджетов всего, в том числе:</t>
  </si>
  <si>
    <t>4.2.6.</t>
  </si>
  <si>
    <r>
      <t>4.3</t>
    </r>
    <r>
      <rPr>
        <b/>
        <sz val="12"/>
        <color rgb="FF00B0F0"/>
        <rFont val="Times New Roman"/>
        <family val="1"/>
        <charset val="204"/>
      </rPr>
      <t>.</t>
    </r>
  </si>
  <si>
    <r>
      <t>4.3.1</t>
    </r>
    <r>
      <rPr>
        <sz val="12"/>
        <color rgb="FF00B0F0"/>
        <rFont val="Times New Roman"/>
        <family val="1"/>
        <charset val="204"/>
      </rPr>
      <t>.</t>
    </r>
  </si>
  <si>
    <r>
      <t>4.4</t>
    </r>
    <r>
      <rPr>
        <b/>
        <sz val="12"/>
        <color rgb="FF00B0F0"/>
        <rFont val="Times New Roman"/>
        <family val="1"/>
        <charset val="204"/>
      </rPr>
      <t>.</t>
    </r>
  </si>
  <si>
    <t>4.1.7.</t>
  </si>
  <si>
    <t>Целевые субсидии государственной администрации Слободзейского района и города Слободзеи  на выполнение работ по устройству гравийно-щебеночного  покрытия на автомобильной дороге "А/п к а/д (Тирасполь-Каменка) - Спея-Бычок-Парканы "</t>
  </si>
  <si>
    <r>
      <t>4.5</t>
    </r>
    <r>
      <rPr>
        <b/>
        <sz val="12"/>
        <color rgb="FF00B0F0"/>
        <rFont val="Times New Roman"/>
        <family val="1"/>
        <charset val="204"/>
      </rPr>
      <t>.</t>
    </r>
  </si>
  <si>
    <r>
      <t>4.6</t>
    </r>
    <r>
      <rPr>
        <b/>
        <sz val="12"/>
        <color rgb="FF00B0F0"/>
        <rFont val="Times New Roman"/>
        <family val="1"/>
        <charset val="204"/>
      </rPr>
      <t>.</t>
    </r>
  </si>
  <si>
    <r>
      <t>4.7</t>
    </r>
    <r>
      <rPr>
        <b/>
        <sz val="12"/>
        <color rgb="FF00B0F0"/>
        <rFont val="Times New Roman"/>
        <family val="1"/>
        <charset val="204"/>
      </rPr>
      <t>.</t>
    </r>
  </si>
  <si>
    <t>Увеличение местного бюджета города Бендеры (средства Дорожного фонда Приднестровской Молдавской Республики, возвращенные в 2025 году на счет местного бюджета как не использованные в рамках договоров, заключенных в 2024 году), по автомобильным дорогам общего пользования, находящимся в государственной собственности, на содержание автомобильных дорог</t>
  </si>
  <si>
    <t>Приложение № 8</t>
  </si>
  <si>
    <t>Переходящие остатки по состоянию на 01.01.2025 года</t>
  </si>
  <si>
    <t xml:space="preserve">Государственной администрации г. Бендеры, как не использованные в рамках договоров, заключенных в 2024 году </t>
  </si>
  <si>
    <t>Государственной администрации Слободзейского района и города Слободзеи (счет Дорожного фонда (субсидии)), необоснованно использованных средств Дорожного фонда в 2023-2024 годах  во исполнение Постановления Счетной палаты Приднестровской Молдавской Республики от 27 мая 2025 года № 9/V</t>
  </si>
  <si>
    <t>Государственной администрации  Дубоссарского района и города Дубоссары (счет Дорожного фонда - возмещение ущерба)</t>
  </si>
  <si>
    <t>Субсидии местным бюджетам на исполнение программ развития дорожной отрасли ВСЕГО, в том числе:</t>
  </si>
  <si>
    <t xml:space="preserve">реконструкция и капит. ремонт сетей ливневой канализации </t>
  </si>
  <si>
    <t>Целевые субсидии государственной администрации Каменского района и города Каменки на выполнение работ по ликвидации аварийной ситуации в г. Каменке на автомобильной дороге Тирасполь - Каменка, км. 144-168 (выборочно)</t>
  </si>
  <si>
    <t xml:space="preserve">Государственная администрация города Тирасполя и города Днестровска </t>
  </si>
  <si>
    <t>Государственная администрация Слободзейского района и города Слободзеи</t>
  </si>
  <si>
    <t>Государственная администрация Григориопольского района и города Григориополя</t>
  </si>
  <si>
    <t>Государственная администрация Рыбницкого района и города Рыбницы</t>
  </si>
  <si>
    <t>за счет остатков Дорожного фонда на счетах местных бюджетов городов и районов по состоянию на 01.01.2025 года, ВСЕГО, в том числе по государственным администрациям:</t>
  </si>
  <si>
    <t xml:space="preserve">направляются на частичное погашение кредиторской задолженности, сложившейся по состоянию на 01.01.2025 года </t>
  </si>
  <si>
    <t>Государственная администрация города Днестровска</t>
  </si>
  <si>
    <t xml:space="preserve">направляются на погашение кредиторской задолженности, сложившейся по состоянию на 01.01.2025 года </t>
  </si>
  <si>
    <t xml:space="preserve">Государственная администрация Каменского района и города Каменки </t>
  </si>
  <si>
    <t>Увеличение местного бюджета Слободзейского района и города Слободзеи (счет Дорожного фонда (субсидии)), необоснованно использованных средств Дорожного фонда в 2023-2024 году  во исполнение Постановления Счетной палаты Приднестровской Молдавской Республики от 27 мая 2025 года № 9/V по автомобильным дорогам общего пользования, находящимся в государственной собственности, на ликвидацию аварийных ситуаций</t>
  </si>
  <si>
    <r>
      <t>для перечисления</t>
    </r>
    <r>
      <rPr>
        <b/>
        <sz val="12"/>
        <rFont val="Times New Roman"/>
        <family val="1"/>
        <charset val="204"/>
      </rPr>
      <t xml:space="preserve"> 0,3159 %</t>
    </r>
    <r>
      <rPr>
        <sz val="12"/>
        <rFont val="Times New Roman"/>
        <family val="1"/>
        <charset val="204"/>
      </rPr>
      <t xml:space="preserve"> поступлений Дорожного фонда ПМР (за исключением налога с владельцев транспортных средств) как целевые субсидии Дорожного фонда на финансирование предпроектного обследования автомобильных мостов в городе Тирасполе (мост по улице Шевченко, мост через реку Днестр) и путепровода на а/д Брест - Кишинёв - Одесса, км 934 (мост через ж/д Тирасполь – Новосавицкая)</t>
    </r>
  </si>
  <si>
    <t>Отчисления от налога на доходы организаций в размере 8,0 %</t>
  </si>
  <si>
    <t>Отчисления от единого таможенного платежа в размере 20,81 %</t>
  </si>
  <si>
    <t>по автомобильным дорогам общего  пользования, находящимся  в государств. собственности                                                   (Приложение № 8.1)</t>
  </si>
  <si>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2024 год за счет остатков на счете Министертсва финаннсов ПМР на 01.01.2025 года, ВСЕГО, в том числе:</t>
  </si>
  <si>
    <t>Сравнительная таблица "Основные характеристики Дорожного фонда Приднестровской Молдавской Республики на 2025 год"</t>
  </si>
  <si>
    <r>
      <t xml:space="preserve">для перечисления </t>
    </r>
    <r>
      <rPr>
        <b/>
        <sz val="12"/>
        <color rgb="FFFF0000"/>
        <rFont val="Times New Roman"/>
        <family val="1"/>
        <charset val="204"/>
      </rPr>
      <t>8,6812 %</t>
    </r>
    <r>
      <rPr>
        <sz val="12"/>
        <rFont val="Times New Roman"/>
        <family val="1"/>
        <charset val="204"/>
      </rPr>
      <t xml:space="preserve"> поступлений Дорожного фонда ПМР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</si>
  <si>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текущая редакция</t>
  </si>
  <si>
    <t>предлагаемая редакция</t>
  </si>
  <si>
    <t>отклонения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</si>
</sst>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sz val="13"/>
      <name val="Times New Roman"/>
      <family val="1"/>
      <charset val="204"/>
    </font>
    <font>
      <b/>
      <sz val="12"/>
      <name val="Times New Roman"/>
      <family val="1"/>
      <charset val="204"/>
    </font>
    <font>
      <i/>
      <sz val="12"/>
      <name val="Times New Roman"/>
      <family val="1"/>
      <charset val="204"/>
    </font>
    <font>
      <b/>
      <sz val="12"/>
      <color theme="1"/>
      <name val="Times New Roman"/>
      <family val="1"/>
      <charset val="204"/>
    </font>
    <font>
      <sz val="12"/>
      <color theme="1"/>
      <name val="Times New Roman"/>
      <family val="1"/>
      <charset val="204"/>
    </font>
    <font>
      <b/>
      <sz val="12"/>
      <color rgb="FF00B0F0"/>
      <name val="Times New Roman"/>
      <family val="1"/>
      <charset val="204"/>
    </font>
    <font>
      <i/>
      <sz val="12"/>
      <color theme="1"/>
      <name val="Times New Roman"/>
      <family val="1"/>
      <charset val="204"/>
    </font>
    <font>
      <sz val="12"/>
      <color rgb="FF00B0F0"/>
      <name val="Times New Roman"/>
      <family val="1"/>
      <charset val="204"/>
    </font>
    <font>
      <sz val="12"/>
      <color rgb="FFFF0000"/>
      <name val="Times New Roman"/>
      <family val="1"/>
      <charset val="204"/>
    </font>
    <font>
      <b/>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2" fillId="0" borderId="0"/>
  </cellStyleXfs>
  <cellXfs count="139">
    <xf numFmtId="0" fontId="0" fillId="0" borderId="0" xfId="0"/>
    <xf numFmtId="0" fontId="3" fillId="0" borderId="0" xfId="1" applyFont="1" applyAlignment="1">
      <alignment vertical="center" wrapText="1"/>
    </xf>
    <xf numFmtId="0" fontId="3" fillId="0" borderId="0" xfId="1" applyFont="1" applyAlignment="1">
      <alignment horizontal="right" vertical="center" wrapText="1"/>
    </xf>
    <xf numFmtId="0" fontId="6" fillId="0" borderId="0" xfId="1" applyFont="1" applyAlignment="1">
      <alignment horizontal="right" vertical="center" wrapText="1"/>
    </xf>
    <xf numFmtId="0" fontId="5" fillId="0" borderId="5" xfId="1" applyFont="1" applyBorder="1" applyAlignment="1">
      <alignment horizontal="center" vertical="center" wrapText="1"/>
    </xf>
    <xf numFmtId="3" fontId="3" fillId="0" borderId="7" xfId="1" applyNumberFormat="1" applyFont="1" applyBorder="1" applyAlignment="1">
      <alignment horizontal="right" vertical="center" wrapText="1"/>
    </xf>
    <xf numFmtId="3" fontId="3" fillId="0" borderId="8" xfId="1" applyNumberFormat="1" applyFont="1" applyBorder="1" applyAlignment="1">
      <alignment horizontal="center" vertical="center" wrapText="1"/>
    </xf>
    <xf numFmtId="3" fontId="3" fillId="0" borderId="9" xfId="1" applyNumberFormat="1" applyFont="1" applyBorder="1" applyAlignment="1">
      <alignment horizontal="right" vertical="center" wrapText="1"/>
    </xf>
    <xf numFmtId="3" fontId="3" fillId="0" borderId="10" xfId="1" applyNumberFormat="1" applyFont="1" applyBorder="1" applyAlignment="1">
      <alignment horizontal="center" vertical="center" wrapText="1"/>
    </xf>
    <xf numFmtId="3" fontId="3" fillId="0" borderId="12" xfId="1" applyNumberFormat="1" applyFont="1" applyBorder="1" applyAlignment="1">
      <alignment horizontal="right" vertical="center" wrapText="1"/>
    </xf>
    <xf numFmtId="0" fontId="5" fillId="0" borderId="0" xfId="1" applyFont="1" applyAlignment="1">
      <alignment vertical="center" wrapText="1"/>
    </xf>
    <xf numFmtId="3" fontId="3" fillId="2" borderId="9" xfId="1" applyNumberFormat="1" applyFont="1" applyFill="1" applyBorder="1" applyAlignment="1">
      <alignment horizontal="right" vertical="center" wrapText="1"/>
    </xf>
    <xf numFmtId="3" fontId="3" fillId="2" borderId="12" xfId="1" applyNumberFormat="1" applyFont="1" applyFill="1" applyBorder="1" applyAlignment="1">
      <alignment horizontal="right" vertical="center" wrapText="1"/>
    </xf>
    <xf numFmtId="49" fontId="3" fillId="0" borderId="8"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3" fontId="5" fillId="0" borderId="7" xfId="1" applyNumberFormat="1" applyFont="1" applyBorder="1" applyAlignment="1">
      <alignment horizontal="right" vertical="center" wrapText="1"/>
    </xf>
    <xf numFmtId="0" fontId="3" fillId="2" borderId="1" xfId="1" applyFont="1" applyFill="1" applyBorder="1" applyAlignment="1">
      <alignment horizontal="center" vertical="center" textRotation="90" wrapText="1"/>
    </xf>
    <xf numFmtId="0" fontId="5" fillId="0" borderId="1" xfId="1" applyFont="1" applyBorder="1" applyAlignment="1">
      <alignment vertical="center" wrapText="1"/>
    </xf>
    <xf numFmtId="0" fontId="5" fillId="0" borderId="1" xfId="1" applyFont="1" applyBorder="1" applyAlignment="1">
      <alignment horizontal="right" vertical="center" wrapText="1"/>
    </xf>
    <xf numFmtId="9" fontId="5" fillId="0" borderId="1" xfId="1"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2" borderId="1" xfId="0" applyNumberFormat="1" applyFont="1" applyFill="1" applyBorder="1" applyAlignment="1">
      <alignment horizontal="right" vertical="center" wrapText="1"/>
    </xf>
    <xf numFmtId="10" fontId="3" fillId="0" borderId="1" xfId="1" applyNumberFormat="1" applyFont="1" applyBorder="1" applyAlignment="1">
      <alignment horizontal="right" vertical="center" wrapText="1"/>
    </xf>
    <xf numFmtId="9" fontId="3" fillId="0" borderId="1" xfId="1" applyNumberFormat="1" applyFont="1" applyBorder="1" applyAlignment="1">
      <alignment horizontal="right" vertical="center" wrapText="1"/>
    </xf>
    <xf numFmtId="10" fontId="3" fillId="0" borderId="1" xfId="2"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 xfId="1" applyNumberFormat="1" applyFont="1" applyBorder="1" applyAlignment="1">
      <alignment vertical="center" wrapText="1"/>
    </xf>
    <xf numFmtId="3" fontId="3" fillId="2" borderId="1" xfId="0" applyNumberFormat="1" applyFont="1" applyFill="1" applyBorder="1" applyAlignment="1">
      <alignment horizontal="right" vertical="center" wrapText="1"/>
    </xf>
    <xf numFmtId="10" fontId="3" fillId="0" borderId="1" xfId="1" applyNumberFormat="1" applyFont="1" applyBorder="1" applyAlignment="1">
      <alignment vertical="center" wrapText="1"/>
    </xf>
    <xf numFmtId="3" fontId="5" fillId="0" borderId="7" xfId="0" applyNumberFormat="1" applyFont="1" applyBorder="1" applyAlignment="1">
      <alignment horizontal="right" vertical="center" wrapText="1"/>
    </xf>
    <xf numFmtId="3" fontId="3" fillId="0" borderId="9" xfId="0" applyNumberFormat="1" applyFont="1" applyBorder="1" applyAlignment="1">
      <alignment horizontal="right" vertical="center" wrapText="1"/>
    </xf>
    <xf numFmtId="49" fontId="6" fillId="0" borderId="8" xfId="1" applyNumberFormat="1" applyFont="1" applyBorder="1" applyAlignment="1">
      <alignment horizontal="center" vertical="center" wrapText="1"/>
    </xf>
    <xf numFmtId="3" fontId="6" fillId="0" borderId="9" xfId="0" applyNumberFormat="1" applyFont="1" applyBorder="1" applyAlignment="1">
      <alignment horizontal="right" vertical="center" wrapText="1"/>
    </xf>
    <xf numFmtId="3" fontId="6" fillId="0" borderId="12" xfId="0" applyNumberFormat="1" applyFont="1" applyBorder="1" applyAlignment="1">
      <alignment horizontal="right" vertical="center" wrapText="1"/>
    </xf>
    <xf numFmtId="49" fontId="6" fillId="0" borderId="10"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49" fontId="5" fillId="0" borderId="20" xfId="1" applyNumberFormat="1" applyFont="1" applyBorder="1" applyAlignment="1">
      <alignment horizontal="center" vertical="center" wrapText="1"/>
    </xf>
    <xf numFmtId="3" fontId="5" fillId="0" borderId="22" xfId="0" applyNumberFormat="1" applyFont="1" applyBorder="1" applyAlignment="1">
      <alignment horizontal="right" vertical="center" wrapText="1"/>
    </xf>
    <xf numFmtId="165" fontId="5" fillId="0" borderId="19" xfId="4" applyNumberFormat="1" applyFont="1" applyBorder="1" applyAlignment="1">
      <alignment vertical="center" wrapText="1"/>
    </xf>
    <xf numFmtId="0" fontId="4" fillId="0" borderId="0" xfId="1" applyFont="1" applyAlignment="1">
      <alignment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textRotation="90" wrapText="1"/>
    </xf>
    <xf numFmtId="0" fontId="3" fillId="0" borderId="1" xfId="1" applyFont="1" applyBorder="1" applyAlignment="1">
      <alignment vertical="center" wrapText="1"/>
    </xf>
    <xf numFmtId="49" fontId="5" fillId="0" borderId="5" xfId="1" applyNumberFormat="1" applyFont="1" applyBorder="1" applyAlignment="1">
      <alignment horizontal="center" vertical="center" wrapText="1"/>
    </xf>
    <xf numFmtId="49" fontId="5" fillId="0" borderId="8" xfId="1" applyNumberFormat="1" applyFont="1" applyBorder="1" applyAlignment="1">
      <alignment horizontal="center" vertical="center" wrapText="1"/>
    </xf>
    <xf numFmtId="0" fontId="5" fillId="0" borderId="24" xfId="1" applyFont="1" applyBorder="1" applyAlignment="1">
      <alignment horizontal="center" vertical="center" wrapText="1"/>
    </xf>
    <xf numFmtId="3" fontId="5" fillId="0" borderId="25" xfId="1" applyNumberFormat="1" applyFont="1" applyBorder="1" applyAlignment="1">
      <alignment horizontal="right" vertical="center" wrapText="1"/>
    </xf>
    <xf numFmtId="3" fontId="5" fillId="0" borderId="9" xfId="1" applyNumberFormat="1" applyFont="1" applyBorder="1" applyAlignment="1">
      <alignment horizontal="right" vertical="center" wrapText="1"/>
    </xf>
    <xf numFmtId="0" fontId="3" fillId="0" borderId="8" xfId="1" applyFont="1" applyBorder="1" applyAlignment="1">
      <alignment horizontal="center" vertical="center" wrapText="1"/>
    </xf>
    <xf numFmtId="3" fontId="5" fillId="0" borderId="9" xfId="0" applyNumberFormat="1" applyFont="1" applyBorder="1" applyAlignment="1">
      <alignment horizontal="right" vertical="center" wrapText="1"/>
    </xf>
    <xf numFmtId="49" fontId="3" fillId="0" borderId="26" xfId="1" applyNumberFormat="1" applyFont="1" applyBorder="1" applyAlignment="1">
      <alignment horizontal="center" vertical="center" wrapText="1"/>
    </xf>
    <xf numFmtId="3" fontId="3" fillId="2" borderId="27" xfId="1" applyNumberFormat="1" applyFont="1" applyFill="1" applyBorder="1" applyAlignment="1">
      <alignment horizontal="right"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textRotation="90" wrapText="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 xfId="1" applyFont="1" applyBorder="1" applyAlignment="1">
      <alignment vertical="center" wrapText="1"/>
    </xf>
    <xf numFmtId="49" fontId="5" fillId="0" borderId="5" xfId="1" applyNumberFormat="1" applyFont="1" applyBorder="1" applyAlignment="1">
      <alignment horizontal="center" vertical="center" wrapText="1"/>
    </xf>
    <xf numFmtId="0" fontId="5" fillId="0" borderId="13" xfId="1" applyFont="1" applyBorder="1" applyAlignment="1">
      <alignment horizontal="center" vertical="center" wrapText="1"/>
    </xf>
    <xf numFmtId="3" fontId="5" fillId="0" borderId="13" xfId="1" applyNumberFormat="1" applyFont="1" applyBorder="1" applyAlignment="1">
      <alignment horizontal="right" vertical="center" wrapText="1"/>
    </xf>
    <xf numFmtId="49" fontId="5" fillId="0" borderId="1" xfId="1" applyNumberFormat="1" applyFont="1" applyBorder="1" applyAlignment="1">
      <alignment horizontal="center" vertical="center" wrapText="1"/>
    </xf>
    <xf numFmtId="49" fontId="3" fillId="0" borderId="1" xfId="1" applyNumberFormat="1" applyFont="1" applyBorder="1" applyAlignment="1">
      <alignment horizontal="center" vertical="center" wrapText="1"/>
    </xf>
    <xf numFmtId="10" fontId="12" fillId="0" borderId="1" xfId="2" applyNumberFormat="1" applyFont="1" applyFill="1" applyBorder="1" applyAlignment="1">
      <alignment horizontal="right" vertical="center" wrapText="1"/>
    </xf>
    <xf numFmtId="3" fontId="12" fillId="0" borderId="1" xfId="1" applyNumberFormat="1" applyFont="1" applyBorder="1" applyAlignment="1">
      <alignment vertical="center" wrapText="1"/>
    </xf>
    <xf numFmtId="49" fontId="3" fillId="0" borderId="14" xfId="1" applyNumberFormat="1" applyFont="1" applyBorder="1" applyAlignment="1">
      <alignment horizontal="center" vertical="center" wrapText="1"/>
    </xf>
    <xf numFmtId="3" fontId="12" fillId="2" borderId="12" xfId="1" applyNumberFormat="1" applyFont="1" applyFill="1" applyBorder="1" applyAlignment="1">
      <alignment horizontal="right" vertical="center" wrapText="1"/>
    </xf>
    <xf numFmtId="3" fontId="3" fillId="0" borderId="25" xfId="1" applyNumberFormat="1" applyFont="1" applyBorder="1" applyAlignment="1">
      <alignment horizontal="right" vertical="center" wrapText="1"/>
    </xf>
    <xf numFmtId="3" fontId="3" fillId="0" borderId="28" xfId="1" applyNumberFormat="1" applyFont="1" applyBorder="1" applyAlignment="1">
      <alignment horizontal="right" vertical="center" wrapText="1"/>
    </xf>
    <xf numFmtId="49" fontId="5" fillId="0" borderId="24" xfId="1" applyNumberFormat="1" applyFont="1" applyBorder="1" applyAlignment="1">
      <alignment horizontal="center" vertical="center" wrapText="1"/>
    </xf>
    <xf numFmtId="10" fontId="5" fillId="0" borderId="1" xfId="1" applyNumberFormat="1" applyFont="1" applyBorder="1" applyAlignment="1">
      <alignment vertical="center" wrapText="1"/>
    </xf>
    <xf numFmtId="3" fontId="5" fillId="0" borderId="1" xfId="1" applyNumberFormat="1" applyFont="1" applyBorder="1" applyAlignment="1">
      <alignment vertical="center" wrapText="1"/>
    </xf>
    <xf numFmtId="3" fontId="5" fillId="0" borderId="2" xfId="1"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3" fillId="0" borderId="2" xfId="0" applyNumberFormat="1" applyFont="1" applyBorder="1" applyAlignment="1">
      <alignment horizontal="right" vertical="center" wrapText="1"/>
    </xf>
    <xf numFmtId="3" fontId="3" fillId="2" borderId="2" xfId="1" applyNumberFormat="1" applyFont="1" applyFill="1" applyBorder="1" applyAlignment="1">
      <alignment horizontal="right" vertical="center" wrapText="1"/>
    </xf>
    <xf numFmtId="3" fontId="3" fillId="2" borderId="29" xfId="1" applyNumberFormat="1" applyFont="1" applyFill="1" applyBorder="1" applyAlignment="1">
      <alignment horizontal="right" vertical="center" wrapText="1"/>
    </xf>
    <xf numFmtId="0" fontId="5" fillId="0" borderId="30" xfId="1" applyFont="1" applyBorder="1" applyAlignment="1">
      <alignment horizontal="center" vertical="center" wrapText="1"/>
    </xf>
    <xf numFmtId="3" fontId="5" fillId="0" borderId="22" xfId="1" applyNumberFormat="1" applyFont="1" applyBorder="1" applyAlignment="1">
      <alignment horizontal="right" vertical="center" wrapText="1"/>
    </xf>
    <xf numFmtId="3" fontId="5" fillId="0" borderId="9" xfId="1" applyNumberFormat="1" applyFont="1" applyBorder="1" applyAlignment="1">
      <alignment vertical="center" wrapText="1"/>
    </xf>
    <xf numFmtId="3" fontId="3" fillId="0" borderId="9" xfId="1" applyNumberFormat="1" applyFont="1" applyBorder="1" applyAlignment="1">
      <alignment vertical="center" wrapText="1"/>
    </xf>
    <xf numFmtId="3" fontId="5" fillId="0" borderId="31" xfId="1" applyNumberFormat="1" applyFont="1" applyBorder="1" applyAlignment="1">
      <alignment horizontal="right" vertical="center" wrapText="1"/>
    </xf>
    <xf numFmtId="3" fontId="5" fillId="0" borderId="19" xfId="1" applyNumberFormat="1" applyFont="1" applyBorder="1" applyAlignment="1">
      <alignment horizontal="right" vertical="center" wrapText="1"/>
    </xf>
    <xf numFmtId="3" fontId="3" fillId="0" borderId="0" xfId="1" applyNumberFormat="1" applyFont="1" applyAlignment="1">
      <alignment vertical="center" wrapText="1"/>
    </xf>
    <xf numFmtId="49" fontId="5" fillId="0" borderId="5" xfId="1" applyNumberFormat="1" applyFont="1" applyBorder="1" applyAlignment="1">
      <alignment horizontal="center" vertical="center" wrapText="1"/>
    </xf>
    <xf numFmtId="49" fontId="5" fillId="0" borderId="8"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0" fontId="5" fillId="0" borderId="6" xfId="1" applyFont="1" applyBorder="1" applyAlignment="1">
      <alignment horizontal="left" vertical="center" wrapText="1"/>
    </xf>
    <xf numFmtId="0" fontId="5" fillId="0" borderId="1" xfId="1" applyFont="1" applyBorder="1" applyAlignment="1">
      <alignment horizontal="left" vertical="center" wrapText="1"/>
    </xf>
    <xf numFmtId="0" fontId="5" fillId="0" borderId="11" xfId="1"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6" xfId="1" applyFont="1" applyBorder="1" applyAlignment="1">
      <alignment horizontal="left" vertical="center" wrapText="1"/>
    </xf>
    <xf numFmtId="0" fontId="3" fillId="0" borderId="1" xfId="1" applyFont="1" applyBorder="1" applyAlignment="1">
      <alignment horizontal="left" vertical="center" wrapText="1"/>
    </xf>
    <xf numFmtId="0" fontId="3" fillId="0" borderId="1" xfId="0" applyFont="1" applyBorder="1" applyAlignment="1">
      <alignment horizontal="left" vertical="center" wrapText="1"/>
    </xf>
    <xf numFmtId="0" fontId="5" fillId="0" borderId="23" xfId="1" applyFont="1" applyBorder="1" applyAlignment="1">
      <alignment horizontal="left" vertical="center" wrapText="1"/>
    </xf>
    <xf numFmtId="0" fontId="7" fillId="0" borderId="6"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1" applyFont="1" applyBorder="1" applyAlignment="1">
      <alignment horizontal="left" vertical="center" wrapText="1"/>
    </xf>
    <xf numFmtId="0" fontId="10" fillId="0" borderId="1" xfId="0" applyFont="1" applyBorder="1" applyAlignment="1">
      <alignment horizontal="left" vertical="center" wrapText="1"/>
    </xf>
    <xf numFmtId="0" fontId="6" fillId="0" borderId="11" xfId="1" applyFont="1" applyBorder="1" applyAlignment="1">
      <alignment horizontal="left" vertical="center" wrapText="1"/>
    </xf>
    <xf numFmtId="0" fontId="10" fillId="0" borderId="11" xfId="0" applyFont="1" applyBorder="1" applyAlignment="1">
      <alignment horizontal="left" vertical="center" wrapText="1"/>
    </xf>
    <xf numFmtId="0" fontId="5" fillId="0" borderId="21" xfId="1" applyFont="1" applyBorder="1" applyAlignment="1">
      <alignment horizontal="left" vertical="center" wrapText="1"/>
    </xf>
    <xf numFmtId="0" fontId="7" fillId="0" borderId="21" xfId="0" applyFont="1" applyBorder="1" applyAlignment="1">
      <alignment horizontal="left" vertical="center" wrapText="1"/>
    </xf>
    <xf numFmtId="0" fontId="3" fillId="0" borderId="9" xfId="1" applyFont="1" applyBorder="1" applyAlignment="1">
      <alignment horizontal="center" vertical="center" textRotation="90"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4" xfId="1" applyFont="1" applyBorder="1" applyAlignment="1">
      <alignment horizontal="left" vertical="center" wrapText="1"/>
    </xf>
    <xf numFmtId="0" fontId="8" fillId="0" borderId="14" xfId="0" applyFont="1" applyBorder="1" applyAlignment="1">
      <alignment horizontal="left" vertical="center" wrapText="1"/>
    </xf>
    <xf numFmtId="0" fontId="5" fillId="0" borderId="6" xfId="0" applyFont="1" applyBorder="1" applyAlignment="1">
      <alignment horizontal="left" vertical="center" wrapText="1"/>
    </xf>
    <xf numFmtId="0" fontId="3" fillId="0" borderId="8" xfId="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textRotation="90" wrapText="1"/>
    </xf>
    <xf numFmtId="0" fontId="3" fillId="0" borderId="11" xfId="1" applyFont="1" applyBorder="1" applyAlignment="1">
      <alignment horizontal="left" vertical="center" wrapText="1"/>
    </xf>
    <xf numFmtId="0" fontId="8" fillId="0" borderId="1" xfId="0" applyFont="1" applyBorder="1" applyAlignment="1">
      <alignment horizontal="center" vertical="center" textRotation="90" wrapText="1"/>
    </xf>
    <xf numFmtId="0" fontId="8" fillId="0" borderId="1" xfId="0" applyFont="1" applyBorder="1" applyAlignment="1">
      <alignment horizontal="center" vertical="center" wrapText="1"/>
    </xf>
    <xf numFmtId="0" fontId="5" fillId="0" borderId="13" xfId="1" applyFont="1" applyBorder="1" applyAlignment="1">
      <alignment horizontal="left" vertical="center" wrapText="1"/>
    </xf>
    <xf numFmtId="2" fontId="3" fillId="0" borderId="1" xfId="1" applyNumberFormat="1" applyFont="1" applyBorder="1" applyAlignment="1">
      <alignment horizontal="center" vertical="center" wrapText="1"/>
    </xf>
    <xf numFmtId="3" fontId="4" fillId="0" borderId="0" xfId="5" applyNumberFormat="1" applyFont="1" applyAlignment="1">
      <alignment horizontal="right"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4" fillId="0" borderId="0" xfId="1" applyFont="1" applyAlignment="1">
      <alignment horizontal="right" vertical="center" wrapText="1"/>
    </xf>
    <xf numFmtId="0" fontId="5" fillId="0" borderId="0" xfId="1" applyFont="1" applyAlignment="1">
      <alignment horizontal="center" vertical="center" wrapText="1"/>
    </xf>
    <xf numFmtId="0" fontId="5" fillId="0" borderId="13" xfId="1" applyFont="1" applyBorder="1" applyAlignment="1">
      <alignment vertical="center" wrapText="1"/>
    </xf>
    <xf numFmtId="0" fontId="7" fillId="0" borderId="13" xfId="0" applyFont="1" applyBorder="1" applyAlignment="1">
      <alignment vertical="center" wrapText="1"/>
    </xf>
    <xf numFmtId="0" fontId="3" fillId="0" borderId="1" xfId="1" applyFont="1" applyBorder="1" applyAlignment="1">
      <alignment vertical="center" wrapText="1"/>
    </xf>
    <xf numFmtId="0" fontId="8" fillId="0" borderId="1" xfId="0" applyFont="1" applyBorder="1" applyAlignment="1">
      <alignment vertical="center" wrapText="1"/>
    </xf>
    <xf numFmtId="0" fontId="3" fillId="0" borderId="11" xfId="1" applyFont="1" applyBorder="1" applyAlignment="1">
      <alignment vertical="center" wrapText="1"/>
    </xf>
    <xf numFmtId="0" fontId="8" fillId="0" borderId="11" xfId="0" applyFont="1" applyBorder="1" applyAlignment="1">
      <alignment vertical="center" wrapText="1"/>
    </xf>
    <xf numFmtId="0" fontId="3" fillId="0" borderId="2" xfId="1" applyFont="1" applyBorder="1" applyAlignment="1">
      <alignment horizontal="center" vertical="center" textRotation="90" wrapText="1"/>
    </xf>
    <xf numFmtId="0" fontId="3" fillId="0" borderId="18" xfId="1" applyFont="1"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5" fillId="0" borderId="6" xfId="1" applyFont="1" applyBorder="1" applyAlignment="1">
      <alignment vertical="center" wrapText="1"/>
    </xf>
    <xf numFmtId="0" fontId="7" fillId="0" borderId="6" xfId="0" applyFont="1" applyBorder="1" applyAlignment="1">
      <alignment vertical="center" wrapText="1"/>
    </xf>
    <xf numFmtId="0" fontId="5" fillId="0" borderId="30" xfId="1" applyFont="1" applyBorder="1" applyAlignment="1">
      <alignment horizontal="left" vertical="center" wrapText="1"/>
    </xf>
    <xf numFmtId="0" fontId="8" fillId="0" borderId="11" xfId="0" applyFont="1" applyBorder="1" applyAlignment="1">
      <alignment horizontal="left" vertical="center" wrapText="1"/>
    </xf>
    <xf numFmtId="0" fontId="7" fillId="0" borderId="13" xfId="0" applyFont="1" applyBorder="1" applyAlignment="1">
      <alignment horizontal="left" vertical="center" wrapText="1"/>
    </xf>
  </cellXfs>
  <cellStyles count="6">
    <cellStyle name="Обычный" xfId="0" builtinId="0"/>
    <cellStyle name="Обычный 2 2" xfId="1" xr:uid="{00000000-0005-0000-0000-000001000000}"/>
    <cellStyle name="Обычный 2 3" xfId="5" xr:uid="{00000000-0005-0000-0000-000002000000}"/>
    <cellStyle name="Обычный 3" xfId="3" xr:uid="{00000000-0005-0000-0000-000003000000}"/>
    <cellStyle name="Процентный 2 2" xfId="2" xr:uid="{00000000-0005-0000-0000-000004000000}"/>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7"/>
  <sheetViews>
    <sheetView tabSelected="1" showWhiteSpace="0" view="pageBreakPreview" zoomScale="80" zoomScaleNormal="80" zoomScaleSheetLayoutView="80" workbookViewId="0">
      <selection activeCell="A9" sqref="A9:M9"/>
    </sheetView>
  </sheetViews>
  <sheetFormatPr defaultColWidth="14.28515625" defaultRowHeight="15.75" x14ac:dyDescent="0.25"/>
  <cols>
    <col min="1" max="1" width="7.140625" style="1" bestFit="1" customWidth="1"/>
    <col min="2" max="2" width="54.140625" style="1" customWidth="1"/>
    <col min="3" max="7" width="14.28515625" style="1" customWidth="1"/>
    <col min="8" max="9" width="14.28515625" style="1"/>
    <col min="10" max="10" width="12.7109375" style="1" customWidth="1"/>
    <col min="11" max="11" width="14.28515625" style="1" customWidth="1"/>
    <col min="12" max="13" width="14.28515625" style="1"/>
    <col min="14" max="14" width="7.140625" style="1" customWidth="1"/>
    <col min="15" max="15" width="54.140625" style="1" customWidth="1"/>
    <col min="16" max="22" width="14.28515625" style="1"/>
    <col min="23" max="23" width="12.7109375" style="1" customWidth="1"/>
    <col min="24" max="26" width="14.28515625" style="1"/>
    <col min="27" max="27" width="7.140625" style="1" customWidth="1"/>
    <col min="28" max="28" width="54.140625" style="1" customWidth="1"/>
    <col min="29" max="35" width="14.28515625" style="1"/>
    <col min="36" max="36" width="12.7109375" style="1" customWidth="1"/>
    <col min="37" max="16384" width="14.28515625" style="1"/>
  </cols>
  <sheetData>
    <row r="1" spans="1:39" ht="16.5" x14ac:dyDescent="0.25">
      <c r="A1" s="39"/>
      <c r="B1" s="39"/>
      <c r="C1" s="39"/>
      <c r="D1" s="39"/>
      <c r="E1" s="39"/>
      <c r="F1" s="39"/>
      <c r="G1" s="39"/>
      <c r="H1" s="39"/>
      <c r="I1" s="39"/>
      <c r="J1" s="39"/>
      <c r="K1" s="118"/>
      <c r="L1" s="118"/>
      <c r="M1" s="118"/>
    </row>
    <row r="2" spans="1:39" ht="15.75" customHeight="1" x14ac:dyDescent="0.25">
      <c r="A2" s="39"/>
      <c r="B2" s="39"/>
      <c r="C2" s="39"/>
      <c r="D2" s="39"/>
      <c r="E2" s="39"/>
      <c r="F2" s="39"/>
      <c r="G2" s="39"/>
      <c r="H2" s="39"/>
      <c r="I2" s="39"/>
      <c r="J2" s="118"/>
      <c r="K2" s="118"/>
      <c r="L2" s="118"/>
      <c r="M2" s="118"/>
    </row>
    <row r="3" spans="1:39" ht="15.75" customHeight="1" x14ac:dyDescent="0.25">
      <c r="A3" s="39"/>
      <c r="B3" s="39"/>
      <c r="C3" s="39"/>
      <c r="D3" s="39"/>
      <c r="E3" s="39"/>
      <c r="F3" s="39"/>
      <c r="G3" s="39"/>
      <c r="H3" s="39"/>
      <c r="I3" s="39"/>
      <c r="J3" s="39"/>
      <c r="K3" s="118"/>
      <c r="L3" s="118"/>
      <c r="M3" s="118"/>
    </row>
    <row r="4" spans="1:39" ht="16.5" x14ac:dyDescent="0.25">
      <c r="A4" s="39"/>
      <c r="B4" s="39"/>
      <c r="C4" s="39"/>
      <c r="D4" s="39"/>
      <c r="E4" s="39"/>
      <c r="F4" s="39"/>
      <c r="G4" s="39"/>
      <c r="H4" s="39"/>
      <c r="I4" s="39"/>
      <c r="J4" s="118"/>
      <c r="K4" s="118"/>
      <c r="L4" s="118"/>
      <c r="M4" s="118"/>
    </row>
    <row r="5" spans="1:39" ht="16.5" x14ac:dyDescent="0.25">
      <c r="A5" s="39"/>
      <c r="B5" s="39"/>
      <c r="C5" s="39"/>
      <c r="D5" s="39"/>
      <c r="E5" s="39"/>
      <c r="F5" s="39"/>
      <c r="G5" s="39"/>
      <c r="H5" s="39"/>
      <c r="I5" s="39"/>
      <c r="J5" s="118"/>
      <c r="K5" s="118"/>
      <c r="L5" s="118"/>
      <c r="M5" s="118"/>
    </row>
    <row r="6" spans="1:39" ht="16.5" x14ac:dyDescent="0.25">
      <c r="A6" s="39"/>
      <c r="B6" s="39"/>
      <c r="C6" s="39"/>
      <c r="D6" s="39"/>
      <c r="E6" s="39"/>
      <c r="F6" s="39"/>
      <c r="G6" s="39"/>
      <c r="H6" s="39"/>
      <c r="I6" s="39"/>
      <c r="J6" s="39"/>
      <c r="K6" s="39"/>
      <c r="L6" s="39"/>
      <c r="M6" s="39"/>
    </row>
    <row r="7" spans="1:39" ht="16.5" x14ac:dyDescent="0.25">
      <c r="A7" s="122" t="s">
        <v>104</v>
      </c>
      <c r="B7" s="122"/>
      <c r="C7" s="122"/>
      <c r="D7" s="122"/>
      <c r="E7" s="122"/>
      <c r="F7" s="122"/>
      <c r="G7" s="122"/>
      <c r="H7" s="122"/>
      <c r="I7" s="122"/>
      <c r="J7" s="122"/>
      <c r="K7" s="122"/>
      <c r="L7" s="122"/>
      <c r="M7" s="122"/>
    </row>
    <row r="8" spans="1:39" ht="16.5" x14ac:dyDescent="0.25">
      <c r="A8" s="122" t="s">
        <v>39</v>
      </c>
      <c r="B8" s="122"/>
      <c r="C8" s="122"/>
      <c r="D8" s="122"/>
      <c r="E8" s="122"/>
      <c r="F8" s="122"/>
      <c r="G8" s="122"/>
      <c r="H8" s="122"/>
      <c r="I8" s="122"/>
      <c r="J8" s="122"/>
      <c r="K8" s="122"/>
      <c r="L8" s="122"/>
      <c r="M8" s="122"/>
    </row>
    <row r="9" spans="1:39" ht="16.5" x14ac:dyDescent="0.25">
      <c r="A9" s="122" t="s">
        <v>41</v>
      </c>
      <c r="B9" s="122"/>
      <c r="C9" s="122"/>
      <c r="D9" s="122"/>
      <c r="E9" s="122"/>
      <c r="F9" s="122"/>
      <c r="G9" s="122"/>
      <c r="H9" s="122"/>
      <c r="I9" s="122"/>
      <c r="J9" s="122"/>
      <c r="K9" s="122"/>
      <c r="L9" s="122"/>
      <c r="M9" s="122"/>
    </row>
    <row r="10" spans="1:39" x14ac:dyDescent="0.25">
      <c r="A10" s="2"/>
      <c r="B10" s="2"/>
      <c r="C10" s="2"/>
      <c r="D10" s="2"/>
      <c r="E10" s="2"/>
      <c r="F10" s="2"/>
      <c r="G10" s="2"/>
      <c r="H10" s="2"/>
      <c r="I10" s="2"/>
      <c r="J10" s="2"/>
      <c r="K10" s="2"/>
      <c r="L10" s="2"/>
      <c r="M10" s="2"/>
    </row>
    <row r="11" spans="1:39" x14ac:dyDescent="0.25">
      <c r="A11" s="123" t="s">
        <v>127</v>
      </c>
      <c r="B11" s="123"/>
      <c r="C11" s="123"/>
      <c r="D11" s="123"/>
      <c r="E11" s="123"/>
      <c r="F11" s="123"/>
      <c r="G11" s="123"/>
      <c r="H11" s="123"/>
      <c r="I11" s="123"/>
      <c r="J11" s="123"/>
      <c r="K11" s="123"/>
      <c r="L11" s="123"/>
      <c r="M11" s="123"/>
    </row>
    <row r="12" spans="1:39" ht="16.5" thickBot="1" x14ac:dyDescent="0.3">
      <c r="M12" s="3" t="s">
        <v>33</v>
      </c>
    </row>
    <row r="13" spans="1:39" ht="16.5" thickBot="1" x14ac:dyDescent="0.3">
      <c r="A13" s="131" t="s">
        <v>129</v>
      </c>
      <c r="B13" s="132"/>
      <c r="C13" s="132"/>
      <c r="D13" s="132"/>
      <c r="E13" s="132"/>
      <c r="F13" s="132"/>
      <c r="G13" s="132"/>
      <c r="H13" s="132"/>
      <c r="I13" s="132"/>
      <c r="J13" s="132"/>
      <c r="K13" s="132"/>
      <c r="L13" s="132"/>
      <c r="M13" s="133"/>
      <c r="N13" s="131" t="s">
        <v>130</v>
      </c>
      <c r="O13" s="132"/>
      <c r="P13" s="132"/>
      <c r="Q13" s="132"/>
      <c r="R13" s="132"/>
      <c r="S13" s="132"/>
      <c r="T13" s="132"/>
      <c r="U13" s="132"/>
      <c r="V13" s="132"/>
      <c r="W13" s="132"/>
      <c r="X13" s="132"/>
      <c r="Y13" s="132"/>
      <c r="Z13" s="133"/>
      <c r="AA13" s="131" t="s">
        <v>131</v>
      </c>
      <c r="AB13" s="132"/>
      <c r="AC13" s="132"/>
      <c r="AD13" s="132"/>
      <c r="AE13" s="132"/>
      <c r="AF13" s="132"/>
      <c r="AG13" s="132"/>
      <c r="AH13" s="132"/>
      <c r="AI13" s="132"/>
      <c r="AJ13" s="132"/>
      <c r="AK13" s="132"/>
      <c r="AL13" s="132"/>
      <c r="AM13" s="133"/>
    </row>
    <row r="14" spans="1:39" ht="15.75" customHeight="1" x14ac:dyDescent="0.25">
      <c r="A14" s="45" t="s">
        <v>30</v>
      </c>
      <c r="B14" s="124" t="s">
        <v>105</v>
      </c>
      <c r="C14" s="125"/>
      <c r="D14" s="125"/>
      <c r="E14" s="125"/>
      <c r="F14" s="125"/>
      <c r="G14" s="125"/>
      <c r="H14" s="125"/>
      <c r="I14" s="125"/>
      <c r="J14" s="125"/>
      <c r="K14" s="125"/>
      <c r="L14" s="125"/>
      <c r="M14" s="66">
        <f>M15+M16</f>
        <v>45826972</v>
      </c>
      <c r="N14" s="45" t="s">
        <v>30</v>
      </c>
      <c r="O14" s="124" t="s">
        <v>105</v>
      </c>
      <c r="P14" s="125"/>
      <c r="Q14" s="125"/>
      <c r="R14" s="125"/>
      <c r="S14" s="125"/>
      <c r="T14" s="125"/>
      <c r="U14" s="125"/>
      <c r="V14" s="125"/>
      <c r="W14" s="125"/>
      <c r="X14" s="125"/>
      <c r="Y14" s="125"/>
      <c r="Z14" s="66">
        <f>Z15+Z16</f>
        <v>45826972</v>
      </c>
      <c r="AA14" s="4" t="s">
        <v>30</v>
      </c>
      <c r="AB14" s="134" t="s">
        <v>105</v>
      </c>
      <c r="AC14" s="135"/>
      <c r="AD14" s="135"/>
      <c r="AE14" s="135"/>
      <c r="AF14" s="135"/>
      <c r="AG14" s="135"/>
      <c r="AH14" s="135"/>
      <c r="AI14" s="135"/>
      <c r="AJ14" s="135"/>
      <c r="AK14" s="135"/>
      <c r="AL14" s="135"/>
      <c r="AM14" s="5">
        <f>Z14-M14</f>
        <v>0</v>
      </c>
    </row>
    <row r="15" spans="1:39" ht="15.75" customHeight="1" x14ac:dyDescent="0.25">
      <c r="A15" s="6" t="s">
        <v>31</v>
      </c>
      <c r="B15" s="126" t="s">
        <v>50</v>
      </c>
      <c r="C15" s="127"/>
      <c r="D15" s="127"/>
      <c r="E15" s="127"/>
      <c r="F15" s="127"/>
      <c r="G15" s="127"/>
      <c r="H15" s="127"/>
      <c r="I15" s="127"/>
      <c r="J15" s="127"/>
      <c r="K15" s="127"/>
      <c r="L15" s="127"/>
      <c r="M15" s="7">
        <v>37145199</v>
      </c>
      <c r="N15" s="6" t="s">
        <v>31</v>
      </c>
      <c r="O15" s="126" t="s">
        <v>50</v>
      </c>
      <c r="P15" s="127"/>
      <c r="Q15" s="127"/>
      <c r="R15" s="127"/>
      <c r="S15" s="127"/>
      <c r="T15" s="127"/>
      <c r="U15" s="127"/>
      <c r="V15" s="127"/>
      <c r="W15" s="127"/>
      <c r="X15" s="127"/>
      <c r="Y15" s="127"/>
      <c r="Z15" s="7">
        <v>37145199</v>
      </c>
      <c r="AA15" s="6" t="s">
        <v>31</v>
      </c>
      <c r="AB15" s="126" t="s">
        <v>50</v>
      </c>
      <c r="AC15" s="127"/>
      <c r="AD15" s="127"/>
      <c r="AE15" s="127"/>
      <c r="AF15" s="127"/>
      <c r="AG15" s="127"/>
      <c r="AH15" s="127"/>
      <c r="AI15" s="127"/>
      <c r="AJ15" s="127"/>
      <c r="AK15" s="127"/>
      <c r="AL15" s="127"/>
      <c r="AM15" s="66">
        <f t="shared" ref="AM15:AM26" si="0">Z15-M15</f>
        <v>0</v>
      </c>
    </row>
    <row r="16" spans="1:39" ht="16.5" customHeight="1" thickBot="1" x14ac:dyDescent="0.3">
      <c r="A16" s="8" t="s">
        <v>29</v>
      </c>
      <c r="B16" s="128" t="s">
        <v>51</v>
      </c>
      <c r="C16" s="129"/>
      <c r="D16" s="129"/>
      <c r="E16" s="129"/>
      <c r="F16" s="129"/>
      <c r="G16" s="129"/>
      <c r="H16" s="129"/>
      <c r="I16" s="129"/>
      <c r="J16" s="129"/>
      <c r="K16" s="129"/>
      <c r="L16" s="129"/>
      <c r="M16" s="9">
        <v>8681773</v>
      </c>
      <c r="N16" s="8" t="s">
        <v>29</v>
      </c>
      <c r="O16" s="128" t="s">
        <v>51</v>
      </c>
      <c r="P16" s="129"/>
      <c r="Q16" s="129"/>
      <c r="R16" s="129"/>
      <c r="S16" s="129"/>
      <c r="T16" s="129"/>
      <c r="U16" s="129"/>
      <c r="V16" s="129"/>
      <c r="W16" s="129"/>
      <c r="X16" s="129"/>
      <c r="Y16" s="129"/>
      <c r="Z16" s="9">
        <v>8681773</v>
      </c>
      <c r="AA16" s="8" t="s">
        <v>29</v>
      </c>
      <c r="AB16" s="128" t="s">
        <v>51</v>
      </c>
      <c r="AC16" s="129"/>
      <c r="AD16" s="129"/>
      <c r="AE16" s="129"/>
      <c r="AF16" s="129"/>
      <c r="AG16" s="129"/>
      <c r="AH16" s="129"/>
      <c r="AI16" s="129"/>
      <c r="AJ16" s="129"/>
      <c r="AK16" s="129"/>
      <c r="AL16" s="129"/>
      <c r="AM16" s="67">
        <f t="shared" si="0"/>
        <v>0</v>
      </c>
    </row>
    <row r="17" spans="1:39" s="10" customFormat="1" x14ac:dyDescent="0.25">
      <c r="A17" s="4" t="s">
        <v>52</v>
      </c>
      <c r="B17" s="86" t="s">
        <v>0</v>
      </c>
      <c r="C17" s="86"/>
      <c r="D17" s="86"/>
      <c r="E17" s="86"/>
      <c r="F17" s="86"/>
      <c r="G17" s="86"/>
      <c r="H17" s="86"/>
      <c r="I17" s="86"/>
      <c r="J17" s="86"/>
      <c r="K17" s="86"/>
      <c r="L17" s="86"/>
      <c r="M17" s="15">
        <f>M18+M19+M20+M21</f>
        <v>268142113</v>
      </c>
      <c r="N17" s="4" t="s">
        <v>52</v>
      </c>
      <c r="O17" s="86" t="s">
        <v>0</v>
      </c>
      <c r="P17" s="86"/>
      <c r="Q17" s="86"/>
      <c r="R17" s="86"/>
      <c r="S17" s="86"/>
      <c r="T17" s="86"/>
      <c r="U17" s="86"/>
      <c r="V17" s="86"/>
      <c r="W17" s="86"/>
      <c r="X17" s="86"/>
      <c r="Y17" s="86"/>
      <c r="Z17" s="15">
        <f>Z18+Z19+Z20+Z21</f>
        <v>268142113</v>
      </c>
      <c r="AA17" s="4" t="s">
        <v>52</v>
      </c>
      <c r="AB17" s="86" t="s">
        <v>0</v>
      </c>
      <c r="AC17" s="86"/>
      <c r="AD17" s="86"/>
      <c r="AE17" s="86"/>
      <c r="AF17" s="86"/>
      <c r="AG17" s="86"/>
      <c r="AH17" s="86"/>
      <c r="AI17" s="86"/>
      <c r="AJ17" s="86"/>
      <c r="AK17" s="86"/>
      <c r="AL17" s="86"/>
      <c r="AM17" s="15">
        <f t="shared" si="0"/>
        <v>0</v>
      </c>
    </row>
    <row r="18" spans="1:39" ht="15.75" customHeight="1" x14ac:dyDescent="0.25">
      <c r="A18" s="6" t="s">
        <v>53</v>
      </c>
      <c r="B18" s="92" t="s">
        <v>1</v>
      </c>
      <c r="C18" s="92"/>
      <c r="D18" s="92"/>
      <c r="E18" s="92"/>
      <c r="F18" s="92"/>
      <c r="G18" s="92"/>
      <c r="H18" s="92"/>
      <c r="I18" s="92"/>
      <c r="J18" s="92"/>
      <c r="K18" s="92"/>
      <c r="L18" s="92"/>
      <c r="M18" s="11">
        <v>14932165</v>
      </c>
      <c r="N18" s="6" t="s">
        <v>53</v>
      </c>
      <c r="O18" s="92" t="s">
        <v>1</v>
      </c>
      <c r="P18" s="92"/>
      <c r="Q18" s="92"/>
      <c r="R18" s="92"/>
      <c r="S18" s="92"/>
      <c r="T18" s="92"/>
      <c r="U18" s="92"/>
      <c r="V18" s="92"/>
      <c r="W18" s="92"/>
      <c r="X18" s="92"/>
      <c r="Y18" s="92"/>
      <c r="Z18" s="11">
        <v>14932165</v>
      </c>
      <c r="AA18" s="6" t="s">
        <v>53</v>
      </c>
      <c r="AB18" s="92" t="s">
        <v>1</v>
      </c>
      <c r="AC18" s="92"/>
      <c r="AD18" s="92"/>
      <c r="AE18" s="92"/>
      <c r="AF18" s="92"/>
      <c r="AG18" s="92"/>
      <c r="AH18" s="92"/>
      <c r="AI18" s="92"/>
      <c r="AJ18" s="92"/>
      <c r="AK18" s="92"/>
      <c r="AL18" s="92"/>
      <c r="AM18" s="66">
        <f t="shared" si="0"/>
        <v>0</v>
      </c>
    </row>
    <row r="19" spans="1:39" ht="15.75" customHeight="1" x14ac:dyDescent="0.25">
      <c r="A19" s="6" t="s">
        <v>43</v>
      </c>
      <c r="B19" s="92" t="s">
        <v>123</v>
      </c>
      <c r="C19" s="92"/>
      <c r="D19" s="92"/>
      <c r="E19" s="92"/>
      <c r="F19" s="92"/>
      <c r="G19" s="92"/>
      <c r="H19" s="92"/>
      <c r="I19" s="92"/>
      <c r="J19" s="92"/>
      <c r="K19" s="92"/>
      <c r="L19" s="92"/>
      <c r="M19" s="11">
        <f>105388385-17239149</f>
        <v>88149236</v>
      </c>
      <c r="N19" s="6" t="s">
        <v>43</v>
      </c>
      <c r="O19" s="92" t="s">
        <v>123</v>
      </c>
      <c r="P19" s="92"/>
      <c r="Q19" s="92"/>
      <c r="R19" s="92"/>
      <c r="S19" s="92"/>
      <c r="T19" s="92"/>
      <c r="U19" s="92"/>
      <c r="V19" s="92"/>
      <c r="W19" s="92"/>
      <c r="X19" s="92"/>
      <c r="Y19" s="92"/>
      <c r="Z19" s="11">
        <f>105388385-17239149</f>
        <v>88149236</v>
      </c>
      <c r="AA19" s="6" t="s">
        <v>43</v>
      </c>
      <c r="AB19" s="92" t="s">
        <v>123</v>
      </c>
      <c r="AC19" s="92"/>
      <c r="AD19" s="92"/>
      <c r="AE19" s="92"/>
      <c r="AF19" s="92"/>
      <c r="AG19" s="92"/>
      <c r="AH19" s="92"/>
      <c r="AI19" s="92"/>
      <c r="AJ19" s="92"/>
      <c r="AK19" s="92"/>
      <c r="AL19" s="92"/>
      <c r="AM19" s="66">
        <f t="shared" si="0"/>
        <v>0</v>
      </c>
    </row>
    <row r="20" spans="1:39" ht="15.75" customHeight="1" x14ac:dyDescent="0.25">
      <c r="A20" s="6" t="s">
        <v>44</v>
      </c>
      <c r="B20" s="104" t="s">
        <v>124</v>
      </c>
      <c r="C20" s="105"/>
      <c r="D20" s="105"/>
      <c r="E20" s="105"/>
      <c r="F20" s="105"/>
      <c r="G20" s="105"/>
      <c r="H20" s="105"/>
      <c r="I20" s="105"/>
      <c r="J20" s="105"/>
      <c r="K20" s="105"/>
      <c r="L20" s="106"/>
      <c r="M20" s="11">
        <v>164589366</v>
      </c>
      <c r="N20" s="6" t="s">
        <v>44</v>
      </c>
      <c r="O20" s="104" t="s">
        <v>124</v>
      </c>
      <c r="P20" s="105"/>
      <c r="Q20" s="105"/>
      <c r="R20" s="105"/>
      <c r="S20" s="105"/>
      <c r="T20" s="105"/>
      <c r="U20" s="105"/>
      <c r="V20" s="105"/>
      <c r="W20" s="105"/>
      <c r="X20" s="105"/>
      <c r="Y20" s="106"/>
      <c r="Z20" s="11">
        <v>164589366</v>
      </c>
      <c r="AA20" s="6" t="s">
        <v>44</v>
      </c>
      <c r="AB20" s="104" t="s">
        <v>124</v>
      </c>
      <c r="AC20" s="105"/>
      <c r="AD20" s="105"/>
      <c r="AE20" s="105"/>
      <c r="AF20" s="105"/>
      <c r="AG20" s="105"/>
      <c r="AH20" s="105"/>
      <c r="AI20" s="105"/>
      <c r="AJ20" s="105"/>
      <c r="AK20" s="105"/>
      <c r="AL20" s="106"/>
      <c r="AM20" s="66">
        <f t="shared" si="0"/>
        <v>0</v>
      </c>
    </row>
    <row r="21" spans="1:39" ht="16.5" customHeight="1" thickBot="1" x14ac:dyDescent="0.3">
      <c r="A21" s="8" t="s">
        <v>54</v>
      </c>
      <c r="B21" s="113" t="s">
        <v>38</v>
      </c>
      <c r="C21" s="113"/>
      <c r="D21" s="113"/>
      <c r="E21" s="113"/>
      <c r="F21" s="113"/>
      <c r="G21" s="113"/>
      <c r="H21" s="113"/>
      <c r="I21" s="113"/>
      <c r="J21" s="113"/>
      <c r="K21" s="113"/>
      <c r="L21" s="113"/>
      <c r="M21" s="12">
        <v>471346</v>
      </c>
      <c r="N21" s="8" t="s">
        <v>54</v>
      </c>
      <c r="O21" s="113" t="s">
        <v>38</v>
      </c>
      <c r="P21" s="113"/>
      <c r="Q21" s="113"/>
      <c r="R21" s="113"/>
      <c r="S21" s="113"/>
      <c r="T21" s="113"/>
      <c r="U21" s="113"/>
      <c r="V21" s="113"/>
      <c r="W21" s="113"/>
      <c r="X21" s="113"/>
      <c r="Y21" s="113"/>
      <c r="Z21" s="12">
        <v>471346</v>
      </c>
      <c r="AA21" s="8" t="s">
        <v>54</v>
      </c>
      <c r="AB21" s="113" t="s">
        <v>38</v>
      </c>
      <c r="AC21" s="113"/>
      <c r="AD21" s="113"/>
      <c r="AE21" s="113"/>
      <c r="AF21" s="113"/>
      <c r="AG21" s="113"/>
      <c r="AH21" s="113"/>
      <c r="AI21" s="113"/>
      <c r="AJ21" s="113"/>
      <c r="AK21" s="113"/>
      <c r="AL21" s="113"/>
      <c r="AM21" s="67">
        <f t="shared" si="0"/>
        <v>0</v>
      </c>
    </row>
    <row r="22" spans="1:39" s="10" customFormat="1" ht="15.75" customHeight="1" x14ac:dyDescent="0.25">
      <c r="A22" s="4" t="s">
        <v>55</v>
      </c>
      <c r="B22" s="86" t="s">
        <v>93</v>
      </c>
      <c r="C22" s="86"/>
      <c r="D22" s="86"/>
      <c r="E22" s="86"/>
      <c r="F22" s="86"/>
      <c r="G22" s="86"/>
      <c r="H22" s="86"/>
      <c r="I22" s="86"/>
      <c r="J22" s="86"/>
      <c r="K22" s="86"/>
      <c r="L22" s="86"/>
      <c r="M22" s="15">
        <f>SUM(M23:M25)</f>
        <v>1016406</v>
      </c>
      <c r="N22" s="4" t="s">
        <v>55</v>
      </c>
      <c r="O22" s="86" t="s">
        <v>93</v>
      </c>
      <c r="P22" s="86"/>
      <c r="Q22" s="86"/>
      <c r="R22" s="86"/>
      <c r="S22" s="86"/>
      <c r="T22" s="86"/>
      <c r="U22" s="86"/>
      <c r="V22" s="86"/>
      <c r="W22" s="86"/>
      <c r="X22" s="86"/>
      <c r="Y22" s="86"/>
      <c r="Z22" s="15">
        <f>SUM(Z23:Z25)</f>
        <v>1016406</v>
      </c>
      <c r="AA22" s="4" t="s">
        <v>55</v>
      </c>
      <c r="AB22" s="86" t="s">
        <v>93</v>
      </c>
      <c r="AC22" s="86"/>
      <c r="AD22" s="86"/>
      <c r="AE22" s="86"/>
      <c r="AF22" s="86"/>
      <c r="AG22" s="86"/>
      <c r="AH22" s="86"/>
      <c r="AI22" s="86"/>
      <c r="AJ22" s="86"/>
      <c r="AK22" s="86"/>
      <c r="AL22" s="86"/>
      <c r="AM22" s="15">
        <f t="shared" si="0"/>
        <v>0</v>
      </c>
    </row>
    <row r="23" spans="1:39" s="10" customFormat="1" ht="15.75" customHeight="1" x14ac:dyDescent="0.25">
      <c r="A23" s="6" t="s">
        <v>69</v>
      </c>
      <c r="B23" s="92" t="s">
        <v>106</v>
      </c>
      <c r="C23" s="92"/>
      <c r="D23" s="92"/>
      <c r="E23" s="92"/>
      <c r="F23" s="92"/>
      <c r="G23" s="92"/>
      <c r="H23" s="92"/>
      <c r="I23" s="92"/>
      <c r="J23" s="92"/>
      <c r="K23" s="92"/>
      <c r="L23" s="92"/>
      <c r="M23" s="11">
        <f>0+1860</f>
        <v>1860</v>
      </c>
      <c r="N23" s="6" t="s">
        <v>69</v>
      </c>
      <c r="O23" s="92" t="s">
        <v>106</v>
      </c>
      <c r="P23" s="92"/>
      <c r="Q23" s="92"/>
      <c r="R23" s="92"/>
      <c r="S23" s="92"/>
      <c r="T23" s="92"/>
      <c r="U23" s="92"/>
      <c r="V23" s="92"/>
      <c r="W23" s="92"/>
      <c r="X23" s="92"/>
      <c r="Y23" s="92"/>
      <c r="Z23" s="11">
        <f>0+1860</f>
        <v>1860</v>
      </c>
      <c r="AA23" s="6" t="s">
        <v>69</v>
      </c>
      <c r="AB23" s="92" t="s">
        <v>106</v>
      </c>
      <c r="AC23" s="92"/>
      <c r="AD23" s="92"/>
      <c r="AE23" s="92"/>
      <c r="AF23" s="92"/>
      <c r="AG23" s="92"/>
      <c r="AH23" s="92"/>
      <c r="AI23" s="92"/>
      <c r="AJ23" s="92"/>
      <c r="AK23" s="92"/>
      <c r="AL23" s="92"/>
      <c r="AM23" s="66">
        <f t="shared" si="0"/>
        <v>0</v>
      </c>
    </row>
    <row r="24" spans="1:39" ht="37.5" customHeight="1" x14ac:dyDescent="0.25">
      <c r="A24" s="6" t="s">
        <v>56</v>
      </c>
      <c r="B24" s="92" t="s">
        <v>107</v>
      </c>
      <c r="C24" s="92"/>
      <c r="D24" s="92"/>
      <c r="E24" s="92"/>
      <c r="F24" s="92"/>
      <c r="G24" s="92"/>
      <c r="H24" s="92"/>
      <c r="I24" s="92"/>
      <c r="J24" s="92"/>
      <c r="K24" s="92"/>
      <c r="L24" s="92"/>
      <c r="M24" s="11">
        <f>0+267546</f>
        <v>267546</v>
      </c>
      <c r="N24" s="6" t="s">
        <v>56</v>
      </c>
      <c r="O24" s="92" t="s">
        <v>107</v>
      </c>
      <c r="P24" s="92"/>
      <c r="Q24" s="92"/>
      <c r="R24" s="92"/>
      <c r="S24" s="92"/>
      <c r="T24" s="92"/>
      <c r="U24" s="92"/>
      <c r="V24" s="92"/>
      <c r="W24" s="92"/>
      <c r="X24" s="92"/>
      <c r="Y24" s="92"/>
      <c r="Z24" s="11">
        <f>0+267546</f>
        <v>267546</v>
      </c>
      <c r="AA24" s="6" t="s">
        <v>56</v>
      </c>
      <c r="AB24" s="92" t="s">
        <v>107</v>
      </c>
      <c r="AC24" s="92"/>
      <c r="AD24" s="92"/>
      <c r="AE24" s="92"/>
      <c r="AF24" s="92"/>
      <c r="AG24" s="92"/>
      <c r="AH24" s="92"/>
      <c r="AI24" s="92"/>
      <c r="AJ24" s="92"/>
      <c r="AK24" s="92"/>
      <c r="AL24" s="92"/>
      <c r="AM24" s="66">
        <f t="shared" si="0"/>
        <v>0</v>
      </c>
    </row>
    <row r="25" spans="1:39" ht="16.5" customHeight="1" thickBot="1" x14ac:dyDescent="0.3">
      <c r="A25" s="8" t="s">
        <v>70</v>
      </c>
      <c r="B25" s="119" t="s">
        <v>108</v>
      </c>
      <c r="C25" s="120"/>
      <c r="D25" s="120"/>
      <c r="E25" s="120"/>
      <c r="F25" s="120"/>
      <c r="G25" s="120"/>
      <c r="H25" s="120"/>
      <c r="I25" s="120"/>
      <c r="J25" s="120"/>
      <c r="K25" s="120"/>
      <c r="L25" s="121"/>
      <c r="M25" s="12">
        <f>0+747000</f>
        <v>747000</v>
      </c>
      <c r="N25" s="8" t="s">
        <v>70</v>
      </c>
      <c r="O25" s="119" t="s">
        <v>108</v>
      </c>
      <c r="P25" s="120"/>
      <c r="Q25" s="120"/>
      <c r="R25" s="120"/>
      <c r="S25" s="120"/>
      <c r="T25" s="120"/>
      <c r="U25" s="120"/>
      <c r="V25" s="120"/>
      <c r="W25" s="120"/>
      <c r="X25" s="120"/>
      <c r="Y25" s="121"/>
      <c r="Z25" s="12">
        <f>0+747000</f>
        <v>747000</v>
      </c>
      <c r="AA25" s="8" t="s">
        <v>70</v>
      </c>
      <c r="AB25" s="119" t="s">
        <v>108</v>
      </c>
      <c r="AC25" s="120"/>
      <c r="AD25" s="120"/>
      <c r="AE25" s="120"/>
      <c r="AF25" s="120"/>
      <c r="AG25" s="120"/>
      <c r="AH25" s="120"/>
      <c r="AI25" s="120"/>
      <c r="AJ25" s="120"/>
      <c r="AK25" s="120"/>
      <c r="AL25" s="121"/>
      <c r="AM25" s="67">
        <f t="shared" si="0"/>
        <v>0</v>
      </c>
    </row>
    <row r="26" spans="1:39" ht="16.5" thickBot="1" x14ac:dyDescent="0.3">
      <c r="A26" s="45" t="s">
        <v>65</v>
      </c>
      <c r="B26" s="116" t="s">
        <v>2</v>
      </c>
      <c r="C26" s="116"/>
      <c r="D26" s="116"/>
      <c r="E26" s="116"/>
      <c r="F26" s="116"/>
      <c r="G26" s="116"/>
      <c r="H26" s="116"/>
      <c r="I26" s="116"/>
      <c r="J26" s="116"/>
      <c r="K26" s="116"/>
      <c r="L26" s="116"/>
      <c r="M26" s="46">
        <f>M27+M62+M81+M82+M83+M78+M79+M80</f>
        <v>174243305</v>
      </c>
      <c r="N26" s="58" t="s">
        <v>65</v>
      </c>
      <c r="O26" s="116" t="s">
        <v>2</v>
      </c>
      <c r="P26" s="116"/>
      <c r="Q26" s="116"/>
      <c r="R26" s="116"/>
      <c r="S26" s="116"/>
      <c r="T26" s="116"/>
      <c r="U26" s="116"/>
      <c r="V26" s="116"/>
      <c r="W26" s="116"/>
      <c r="X26" s="116"/>
      <c r="Y26" s="116"/>
      <c r="Z26" s="59">
        <f>Z27+Z62+Z78+Z79+Z80+Z82+Z83</f>
        <v>174243305</v>
      </c>
      <c r="AA26" s="76" t="s">
        <v>65</v>
      </c>
      <c r="AB26" s="136" t="s">
        <v>2</v>
      </c>
      <c r="AC26" s="136"/>
      <c r="AD26" s="136"/>
      <c r="AE26" s="136"/>
      <c r="AF26" s="136"/>
      <c r="AG26" s="136"/>
      <c r="AH26" s="136"/>
      <c r="AI26" s="136"/>
      <c r="AJ26" s="136"/>
      <c r="AK26" s="136"/>
      <c r="AL26" s="136"/>
      <c r="AM26" s="77">
        <f t="shared" si="0"/>
        <v>0</v>
      </c>
    </row>
    <row r="27" spans="1:39" ht="16.5" customHeight="1" x14ac:dyDescent="0.25">
      <c r="A27" s="44" t="s">
        <v>91</v>
      </c>
      <c r="B27" s="87" t="s">
        <v>109</v>
      </c>
      <c r="C27" s="87"/>
      <c r="D27" s="87"/>
      <c r="E27" s="87"/>
      <c r="F27" s="87"/>
      <c r="G27" s="87"/>
      <c r="H27" s="87"/>
      <c r="I27" s="87"/>
      <c r="J27" s="87"/>
      <c r="K27" s="87"/>
      <c r="L27" s="87"/>
      <c r="M27" s="47">
        <f>M32+M41+M42+M46+M47+M43+M44+M45</f>
        <v>144343106</v>
      </c>
      <c r="N27" s="60" t="s">
        <v>91</v>
      </c>
      <c r="O27" s="87" t="s">
        <v>109</v>
      </c>
      <c r="P27" s="87"/>
      <c r="Q27" s="87"/>
      <c r="R27" s="87"/>
      <c r="S27" s="87"/>
      <c r="T27" s="87"/>
      <c r="U27" s="87"/>
      <c r="V27" s="87"/>
      <c r="W27" s="87"/>
      <c r="X27" s="87"/>
      <c r="Y27" s="87"/>
      <c r="Z27" s="71">
        <f>Z32+Z41+Z42+Z46+Z47+Z43+Z44+Z45</f>
        <v>141763457</v>
      </c>
      <c r="AA27" s="57" t="s">
        <v>91</v>
      </c>
      <c r="AB27" s="86" t="s">
        <v>109</v>
      </c>
      <c r="AC27" s="86"/>
      <c r="AD27" s="86"/>
      <c r="AE27" s="86"/>
      <c r="AF27" s="86"/>
      <c r="AG27" s="86"/>
      <c r="AH27" s="86"/>
      <c r="AI27" s="86"/>
      <c r="AJ27" s="86"/>
      <c r="AK27" s="86"/>
      <c r="AL27" s="86"/>
      <c r="AM27" s="15">
        <f>Z27-M27</f>
        <v>-2579649</v>
      </c>
    </row>
    <row r="28" spans="1:39" ht="65.25" customHeight="1" x14ac:dyDescent="0.25">
      <c r="A28" s="110" t="s">
        <v>3</v>
      </c>
      <c r="B28" s="111" t="s">
        <v>4</v>
      </c>
      <c r="C28" s="111" t="s">
        <v>5</v>
      </c>
      <c r="D28" s="111"/>
      <c r="E28" s="111"/>
      <c r="F28" s="112" t="s">
        <v>6</v>
      </c>
      <c r="G28" s="111" t="s">
        <v>7</v>
      </c>
      <c r="H28" s="115"/>
      <c r="I28" s="115"/>
      <c r="J28" s="115"/>
      <c r="K28" s="111" t="s">
        <v>8</v>
      </c>
      <c r="L28" s="111"/>
      <c r="M28" s="103" t="s">
        <v>67</v>
      </c>
      <c r="N28" s="111" t="s">
        <v>3</v>
      </c>
      <c r="O28" s="111" t="s">
        <v>4</v>
      </c>
      <c r="P28" s="111" t="s">
        <v>5</v>
      </c>
      <c r="Q28" s="111"/>
      <c r="R28" s="111"/>
      <c r="S28" s="112" t="s">
        <v>6</v>
      </c>
      <c r="T28" s="111" t="s">
        <v>7</v>
      </c>
      <c r="U28" s="115"/>
      <c r="V28" s="115"/>
      <c r="W28" s="115"/>
      <c r="X28" s="111" t="s">
        <v>8</v>
      </c>
      <c r="Y28" s="111"/>
      <c r="Z28" s="130" t="s">
        <v>67</v>
      </c>
      <c r="AA28" s="110" t="s">
        <v>3</v>
      </c>
      <c r="AB28" s="111" t="s">
        <v>4</v>
      </c>
      <c r="AC28" s="111" t="s">
        <v>5</v>
      </c>
      <c r="AD28" s="111"/>
      <c r="AE28" s="111"/>
      <c r="AF28" s="112" t="s">
        <v>6</v>
      </c>
      <c r="AG28" s="111" t="s">
        <v>7</v>
      </c>
      <c r="AH28" s="115"/>
      <c r="AI28" s="115"/>
      <c r="AJ28" s="115"/>
      <c r="AK28" s="111" t="s">
        <v>8</v>
      </c>
      <c r="AL28" s="111"/>
      <c r="AM28" s="103" t="s">
        <v>67</v>
      </c>
    </row>
    <row r="29" spans="1:39" ht="53.25" customHeight="1" x14ac:dyDescent="0.25">
      <c r="A29" s="110"/>
      <c r="B29" s="111"/>
      <c r="C29" s="112" t="s">
        <v>9</v>
      </c>
      <c r="D29" s="112" t="s">
        <v>10</v>
      </c>
      <c r="E29" s="112" t="s">
        <v>40</v>
      </c>
      <c r="F29" s="112"/>
      <c r="G29" s="112" t="s">
        <v>125</v>
      </c>
      <c r="H29" s="117" t="s">
        <v>11</v>
      </c>
      <c r="I29" s="115"/>
      <c r="J29" s="115"/>
      <c r="K29" s="112" t="s">
        <v>12</v>
      </c>
      <c r="L29" s="112" t="s">
        <v>13</v>
      </c>
      <c r="M29" s="103"/>
      <c r="N29" s="111"/>
      <c r="O29" s="111"/>
      <c r="P29" s="112" t="s">
        <v>9</v>
      </c>
      <c r="Q29" s="112" t="s">
        <v>10</v>
      </c>
      <c r="R29" s="112" t="s">
        <v>40</v>
      </c>
      <c r="S29" s="112"/>
      <c r="T29" s="112" t="s">
        <v>125</v>
      </c>
      <c r="U29" s="117" t="s">
        <v>11</v>
      </c>
      <c r="V29" s="115"/>
      <c r="W29" s="115"/>
      <c r="X29" s="112" t="s">
        <v>12</v>
      </c>
      <c r="Y29" s="112" t="s">
        <v>13</v>
      </c>
      <c r="Z29" s="130"/>
      <c r="AA29" s="110"/>
      <c r="AB29" s="111"/>
      <c r="AC29" s="112" t="s">
        <v>9</v>
      </c>
      <c r="AD29" s="112" t="s">
        <v>10</v>
      </c>
      <c r="AE29" s="112" t="s">
        <v>40</v>
      </c>
      <c r="AF29" s="112"/>
      <c r="AG29" s="112" t="s">
        <v>125</v>
      </c>
      <c r="AH29" s="117" t="s">
        <v>11</v>
      </c>
      <c r="AI29" s="115"/>
      <c r="AJ29" s="115"/>
      <c r="AK29" s="112" t="s">
        <v>12</v>
      </c>
      <c r="AL29" s="112" t="s">
        <v>13</v>
      </c>
      <c r="AM29" s="103"/>
    </row>
    <row r="30" spans="1:39" ht="15.75" customHeight="1" x14ac:dyDescent="0.25">
      <c r="A30" s="110"/>
      <c r="B30" s="111"/>
      <c r="C30" s="112"/>
      <c r="D30" s="112"/>
      <c r="E30" s="112"/>
      <c r="F30" s="112"/>
      <c r="G30" s="114"/>
      <c r="H30" s="112" t="s">
        <v>14</v>
      </c>
      <c r="I30" s="111" t="s">
        <v>15</v>
      </c>
      <c r="J30" s="111"/>
      <c r="K30" s="112"/>
      <c r="L30" s="112"/>
      <c r="M30" s="103"/>
      <c r="N30" s="111"/>
      <c r="O30" s="111"/>
      <c r="P30" s="112"/>
      <c r="Q30" s="112"/>
      <c r="R30" s="112"/>
      <c r="S30" s="112"/>
      <c r="T30" s="114"/>
      <c r="U30" s="112" t="s">
        <v>14</v>
      </c>
      <c r="V30" s="111" t="s">
        <v>15</v>
      </c>
      <c r="W30" s="111"/>
      <c r="X30" s="112"/>
      <c r="Y30" s="112"/>
      <c r="Z30" s="130"/>
      <c r="AA30" s="110"/>
      <c r="AB30" s="111"/>
      <c r="AC30" s="112"/>
      <c r="AD30" s="112"/>
      <c r="AE30" s="112"/>
      <c r="AF30" s="112"/>
      <c r="AG30" s="114"/>
      <c r="AH30" s="112" t="s">
        <v>14</v>
      </c>
      <c r="AI30" s="111" t="s">
        <v>15</v>
      </c>
      <c r="AJ30" s="111"/>
      <c r="AK30" s="112"/>
      <c r="AL30" s="112"/>
      <c r="AM30" s="103"/>
    </row>
    <row r="31" spans="1:39" ht="109.5" customHeight="1" x14ac:dyDescent="0.25">
      <c r="A31" s="110"/>
      <c r="B31" s="111"/>
      <c r="C31" s="112"/>
      <c r="D31" s="112"/>
      <c r="E31" s="112"/>
      <c r="F31" s="112"/>
      <c r="G31" s="114"/>
      <c r="H31" s="112"/>
      <c r="I31" s="41" t="s">
        <v>42</v>
      </c>
      <c r="J31" s="16" t="s">
        <v>110</v>
      </c>
      <c r="K31" s="112"/>
      <c r="L31" s="112"/>
      <c r="M31" s="103"/>
      <c r="N31" s="111"/>
      <c r="O31" s="111"/>
      <c r="P31" s="112"/>
      <c r="Q31" s="112"/>
      <c r="R31" s="112"/>
      <c r="S31" s="112"/>
      <c r="T31" s="114"/>
      <c r="U31" s="112"/>
      <c r="V31" s="53" t="s">
        <v>42</v>
      </c>
      <c r="W31" s="16" t="s">
        <v>110</v>
      </c>
      <c r="X31" s="112"/>
      <c r="Y31" s="112"/>
      <c r="Z31" s="130"/>
      <c r="AA31" s="110"/>
      <c r="AB31" s="111"/>
      <c r="AC31" s="112"/>
      <c r="AD31" s="112"/>
      <c r="AE31" s="112"/>
      <c r="AF31" s="112"/>
      <c r="AG31" s="114"/>
      <c r="AH31" s="112"/>
      <c r="AI31" s="53" t="s">
        <v>42</v>
      </c>
      <c r="AJ31" s="16" t="s">
        <v>110</v>
      </c>
      <c r="AK31" s="112"/>
      <c r="AL31" s="112"/>
      <c r="AM31" s="103"/>
    </row>
    <row r="32" spans="1:39" ht="31.5" x14ac:dyDescent="0.25">
      <c r="A32" s="48" t="s">
        <v>71</v>
      </c>
      <c r="B32" s="17" t="s">
        <v>32</v>
      </c>
      <c r="C32" s="18"/>
      <c r="D32" s="18"/>
      <c r="E32" s="18"/>
      <c r="F32" s="19">
        <f>SUM(F33:F40)</f>
        <v>1</v>
      </c>
      <c r="G32" s="20">
        <f>SUM(G35:G40)</f>
        <v>50976227</v>
      </c>
      <c r="H32" s="20">
        <f>H33+H34+H35+H36+H37+H38+H39+H40</f>
        <v>75036694</v>
      </c>
      <c r="I32" s="20">
        <f>SUM(I33:I40)</f>
        <v>75036694</v>
      </c>
      <c r="J32" s="21">
        <f t="shared" ref="J32:K32" si="1">SUM(J33:J40)</f>
        <v>0</v>
      </c>
      <c r="K32" s="20">
        <f t="shared" si="1"/>
        <v>14932165</v>
      </c>
      <c r="L32" s="20">
        <f>SUM(L33:L40)</f>
        <v>111080756</v>
      </c>
      <c r="M32" s="49">
        <f>SUM(M33:M40)</f>
        <v>126012921</v>
      </c>
      <c r="N32" s="54" t="s">
        <v>71</v>
      </c>
      <c r="O32" s="17" t="s">
        <v>32</v>
      </c>
      <c r="P32" s="18"/>
      <c r="Q32" s="18"/>
      <c r="R32" s="18"/>
      <c r="S32" s="19">
        <f>SUM(S33:S40)</f>
        <v>1.0001</v>
      </c>
      <c r="T32" s="20">
        <f>SUM(T35:T40)</f>
        <v>50976227</v>
      </c>
      <c r="U32" s="20">
        <f>U33+U34+U35+U36+U37+U38+U39+U40</f>
        <v>72457045</v>
      </c>
      <c r="V32" s="20">
        <f>SUM(V33:V40)</f>
        <v>72457045</v>
      </c>
      <c r="W32" s="21">
        <f t="shared" ref="W32:X32" si="2">SUM(W33:W40)</f>
        <v>0</v>
      </c>
      <c r="X32" s="20">
        <f t="shared" si="2"/>
        <v>14932165</v>
      </c>
      <c r="Y32" s="20">
        <f>SUM(Y33:Y40)</f>
        <v>108501107</v>
      </c>
      <c r="Z32" s="72">
        <f>SUM(Z33:Z40)</f>
        <v>123433272</v>
      </c>
      <c r="AA32" s="55" t="s">
        <v>71</v>
      </c>
      <c r="AB32" s="17" t="s">
        <v>32</v>
      </c>
      <c r="AC32" s="17">
        <f>P32-C32</f>
        <v>0</v>
      </c>
      <c r="AD32" s="17">
        <f>Q32-D32</f>
        <v>0</v>
      </c>
      <c r="AE32" s="17">
        <f>R32-E32</f>
        <v>0</v>
      </c>
      <c r="AF32" s="69">
        <f>S32-F32</f>
        <v>9.9999999999988987E-5</v>
      </c>
      <c r="AG32" s="70">
        <f>T32-G32</f>
        <v>0</v>
      </c>
      <c r="AH32" s="70">
        <f t="shared" ref="AH32:AM32" si="3">U32-H32</f>
        <v>-2579649</v>
      </c>
      <c r="AI32" s="70">
        <f t="shared" si="3"/>
        <v>-2579649</v>
      </c>
      <c r="AJ32" s="70">
        <f t="shared" si="3"/>
        <v>0</v>
      </c>
      <c r="AK32" s="70">
        <f t="shared" si="3"/>
        <v>0</v>
      </c>
      <c r="AL32" s="70">
        <f t="shared" si="3"/>
        <v>-2579649</v>
      </c>
      <c r="AM32" s="78">
        <f t="shared" si="3"/>
        <v>-2579649</v>
      </c>
    </row>
    <row r="33" spans="1:39" x14ac:dyDescent="0.25">
      <c r="A33" s="13" t="s">
        <v>21</v>
      </c>
      <c r="B33" s="40" t="s">
        <v>16</v>
      </c>
      <c r="C33" s="22"/>
      <c r="D33" s="23">
        <v>1</v>
      </c>
      <c r="E33" s="23">
        <v>1</v>
      </c>
      <c r="F33" s="24">
        <v>0.15690000000000001</v>
      </c>
      <c r="G33" s="25"/>
      <c r="H33" s="26">
        <f>M33-G33</f>
        <v>23725356</v>
      </c>
      <c r="I33" s="25">
        <f>H33-J33</f>
        <v>23725356</v>
      </c>
      <c r="J33" s="27">
        <f>1250000-1250000</f>
        <v>0</v>
      </c>
      <c r="K33" s="27">
        <v>6296785</v>
      </c>
      <c r="L33" s="26">
        <f>22832669-5404098</f>
        <v>17428571</v>
      </c>
      <c r="M33" s="30">
        <f>L33+K33</f>
        <v>23725356</v>
      </c>
      <c r="N33" s="61" t="s">
        <v>21</v>
      </c>
      <c r="O33" s="52" t="s">
        <v>16</v>
      </c>
      <c r="P33" s="22"/>
      <c r="Q33" s="23">
        <v>1</v>
      </c>
      <c r="R33" s="23">
        <v>1</v>
      </c>
      <c r="S33" s="62">
        <v>0.13689999999999999</v>
      </c>
      <c r="T33" s="25"/>
      <c r="U33" s="26">
        <f>Z33-T33</f>
        <v>21145707</v>
      </c>
      <c r="V33" s="25">
        <f>U33-W33</f>
        <v>21145707</v>
      </c>
      <c r="W33" s="27">
        <f>1250000-1250000</f>
        <v>0</v>
      </c>
      <c r="X33" s="27">
        <v>6296785</v>
      </c>
      <c r="Y33" s="63">
        <f>22832669-5404098-2579649</f>
        <v>14848922</v>
      </c>
      <c r="Z33" s="73">
        <f>Y33+X33</f>
        <v>21145707</v>
      </c>
      <c r="AA33" s="13" t="s">
        <v>21</v>
      </c>
      <c r="AB33" s="52" t="s">
        <v>16</v>
      </c>
      <c r="AC33" s="56">
        <f t="shared" ref="AC33:AC40" si="4">P33-C33</f>
        <v>0</v>
      </c>
      <c r="AD33" s="56">
        <f t="shared" ref="AD33:AD40" si="5">Q33-D33</f>
        <v>0</v>
      </c>
      <c r="AE33" s="56">
        <f t="shared" ref="AE33:AE40" si="6">R33-E33</f>
        <v>0</v>
      </c>
      <c r="AF33" s="28">
        <f t="shared" ref="AF33:AF40" si="7">S33-F33</f>
        <v>-2.0000000000000018E-2</v>
      </c>
      <c r="AG33" s="26">
        <f t="shared" ref="AG33:AG40" si="8">T33-G33</f>
        <v>0</v>
      </c>
      <c r="AH33" s="26">
        <f t="shared" ref="AH33:AH40" si="9">U33-H33</f>
        <v>-2579649</v>
      </c>
      <c r="AI33" s="26">
        <f t="shared" ref="AI33:AI40" si="10">V33-I33</f>
        <v>-2579649</v>
      </c>
      <c r="AJ33" s="26">
        <f t="shared" ref="AJ33:AJ40" si="11">W33-J33</f>
        <v>0</v>
      </c>
      <c r="AK33" s="26">
        <f t="shared" ref="AK33:AK40" si="12">X33-K33</f>
        <v>0</v>
      </c>
      <c r="AL33" s="26">
        <f t="shared" ref="AL33:AL40" si="13">Y33-L33</f>
        <v>-2579649</v>
      </c>
      <c r="AM33" s="79">
        <f t="shared" ref="AM33:AM40" si="14">Z33-M33</f>
        <v>-2579649</v>
      </c>
    </row>
    <row r="34" spans="1:39" x14ac:dyDescent="0.25">
      <c r="A34" s="13" t="s">
        <v>22</v>
      </c>
      <c r="B34" s="40" t="s">
        <v>17</v>
      </c>
      <c r="C34" s="22"/>
      <c r="D34" s="23">
        <v>1</v>
      </c>
      <c r="E34" s="23">
        <v>1</v>
      </c>
      <c r="F34" s="24">
        <v>4.7000000000000002E-3</v>
      </c>
      <c r="G34" s="25"/>
      <c r="H34" s="26">
        <f t="shared" ref="H34:H40" si="15">M34-G34</f>
        <v>859641</v>
      </c>
      <c r="I34" s="25">
        <f t="shared" ref="I34:I40" si="16">H34-J34</f>
        <v>859641</v>
      </c>
      <c r="J34" s="27">
        <v>0</v>
      </c>
      <c r="K34" s="27">
        <v>337562</v>
      </c>
      <c r="L34" s="26">
        <f>683961-161882</f>
        <v>522079</v>
      </c>
      <c r="M34" s="30">
        <f>L34+K34</f>
        <v>859641</v>
      </c>
      <c r="N34" s="61" t="s">
        <v>22</v>
      </c>
      <c r="O34" s="52" t="s">
        <v>17</v>
      </c>
      <c r="P34" s="22"/>
      <c r="Q34" s="23">
        <v>1</v>
      </c>
      <c r="R34" s="23">
        <v>1</v>
      </c>
      <c r="S34" s="62">
        <v>4.7999999999999996E-3</v>
      </c>
      <c r="T34" s="25"/>
      <c r="U34" s="26">
        <f t="shared" ref="U34:U40" si="17">Z34-T34</f>
        <v>859641</v>
      </c>
      <c r="V34" s="25">
        <f t="shared" ref="V34:V40" si="18">U34-W34</f>
        <v>859641</v>
      </c>
      <c r="W34" s="27">
        <v>0</v>
      </c>
      <c r="X34" s="27">
        <v>337562</v>
      </c>
      <c r="Y34" s="26">
        <f>683961-161882</f>
        <v>522079</v>
      </c>
      <c r="Z34" s="73">
        <f>Y34+X34</f>
        <v>859641</v>
      </c>
      <c r="AA34" s="13" t="s">
        <v>22</v>
      </c>
      <c r="AB34" s="52" t="s">
        <v>17</v>
      </c>
      <c r="AC34" s="56">
        <f t="shared" si="4"/>
        <v>0</v>
      </c>
      <c r="AD34" s="56">
        <f t="shared" si="5"/>
        <v>0</v>
      </c>
      <c r="AE34" s="56">
        <f t="shared" si="6"/>
        <v>0</v>
      </c>
      <c r="AF34" s="28">
        <f t="shared" si="7"/>
        <v>9.9999999999999395E-5</v>
      </c>
      <c r="AG34" s="26">
        <f t="shared" si="8"/>
        <v>0</v>
      </c>
      <c r="AH34" s="26">
        <f t="shared" si="9"/>
        <v>0</v>
      </c>
      <c r="AI34" s="26">
        <f t="shared" si="10"/>
        <v>0</v>
      </c>
      <c r="AJ34" s="26">
        <f t="shared" si="11"/>
        <v>0</v>
      </c>
      <c r="AK34" s="26">
        <f t="shared" si="12"/>
        <v>0</v>
      </c>
      <c r="AL34" s="26">
        <f t="shared" si="13"/>
        <v>0</v>
      </c>
      <c r="AM34" s="79">
        <f t="shared" si="14"/>
        <v>0</v>
      </c>
    </row>
    <row r="35" spans="1:39" x14ac:dyDescent="0.25">
      <c r="A35" s="13" t="s">
        <v>23</v>
      </c>
      <c r="B35" s="40" t="s">
        <v>18</v>
      </c>
      <c r="C35" s="28">
        <v>0.2356</v>
      </c>
      <c r="D35" s="22">
        <f>E35-C35</f>
        <v>0.76439999999999997</v>
      </c>
      <c r="E35" s="23">
        <v>1</v>
      </c>
      <c r="F35" s="24">
        <v>0.1179</v>
      </c>
      <c r="G35" s="26">
        <f>4555457-956730</f>
        <v>3598727</v>
      </c>
      <c r="H35" s="26">
        <f t="shared" si="15"/>
        <v>11676005</v>
      </c>
      <c r="I35" s="25">
        <f>H35-J35</f>
        <v>11676005</v>
      </c>
      <c r="J35" s="27">
        <f>700000-700000</f>
        <v>0</v>
      </c>
      <c r="K35" s="27">
        <v>2178311</v>
      </c>
      <c r="L35" s="26">
        <f>17157244-4060823</f>
        <v>13096421</v>
      </c>
      <c r="M35" s="30">
        <f t="shared" ref="M35:M40" si="19">L35+K35</f>
        <v>15274732</v>
      </c>
      <c r="N35" s="61" t="s">
        <v>23</v>
      </c>
      <c r="O35" s="52" t="s">
        <v>18</v>
      </c>
      <c r="P35" s="28">
        <v>0.2356</v>
      </c>
      <c r="Q35" s="22">
        <f>R35-P35</f>
        <v>0.76439999999999997</v>
      </c>
      <c r="R35" s="23">
        <v>1</v>
      </c>
      <c r="S35" s="62">
        <v>0.1207</v>
      </c>
      <c r="T35" s="26">
        <f>4555457-956730</f>
        <v>3598727</v>
      </c>
      <c r="U35" s="26">
        <f t="shared" si="17"/>
        <v>11676005</v>
      </c>
      <c r="V35" s="25">
        <f>U35-W35</f>
        <v>11676005</v>
      </c>
      <c r="W35" s="27">
        <f>700000-700000</f>
        <v>0</v>
      </c>
      <c r="X35" s="27">
        <v>2178311</v>
      </c>
      <c r="Y35" s="26">
        <f>17157244-4060823</f>
        <v>13096421</v>
      </c>
      <c r="Z35" s="73">
        <f t="shared" ref="Z35:Z40" si="20">Y35+X35</f>
        <v>15274732</v>
      </c>
      <c r="AA35" s="13" t="s">
        <v>23</v>
      </c>
      <c r="AB35" s="52" t="s">
        <v>18</v>
      </c>
      <c r="AC35" s="56">
        <f t="shared" si="4"/>
        <v>0</v>
      </c>
      <c r="AD35" s="56">
        <f t="shared" si="5"/>
        <v>0</v>
      </c>
      <c r="AE35" s="56">
        <f t="shared" si="6"/>
        <v>0</v>
      </c>
      <c r="AF35" s="28">
        <f t="shared" si="7"/>
        <v>2.7999999999999969E-3</v>
      </c>
      <c r="AG35" s="26">
        <f t="shared" si="8"/>
        <v>0</v>
      </c>
      <c r="AH35" s="26">
        <f t="shared" si="9"/>
        <v>0</v>
      </c>
      <c r="AI35" s="26">
        <f t="shared" si="10"/>
        <v>0</v>
      </c>
      <c r="AJ35" s="26">
        <f t="shared" si="11"/>
        <v>0</v>
      </c>
      <c r="AK35" s="26">
        <f t="shared" si="12"/>
        <v>0</v>
      </c>
      <c r="AL35" s="26">
        <f t="shared" si="13"/>
        <v>0</v>
      </c>
      <c r="AM35" s="79">
        <f t="shared" si="14"/>
        <v>0</v>
      </c>
    </row>
    <row r="36" spans="1:39" x14ac:dyDescent="0.25">
      <c r="A36" s="13" t="s">
        <v>24</v>
      </c>
      <c r="B36" s="40" t="s">
        <v>19</v>
      </c>
      <c r="C36" s="28">
        <v>0.49249999999999999</v>
      </c>
      <c r="D36" s="22">
        <f>E36-C36</f>
        <v>0.50750000000000006</v>
      </c>
      <c r="E36" s="23">
        <v>1</v>
      </c>
      <c r="F36" s="24">
        <v>0.1174</v>
      </c>
      <c r="G36" s="26">
        <f>8821827-1991474</f>
        <v>6830353</v>
      </c>
      <c r="H36" s="26">
        <f t="shared" si="15"/>
        <v>7038385</v>
      </c>
      <c r="I36" s="25">
        <f>H36-J36</f>
        <v>7038385</v>
      </c>
      <c r="J36" s="27">
        <f>500000-500000</f>
        <v>0</v>
      </c>
      <c r="K36" s="27">
        <v>827857</v>
      </c>
      <c r="L36" s="26">
        <f>17084483-4043602</f>
        <v>13040881</v>
      </c>
      <c r="M36" s="30">
        <f>L36+K36</f>
        <v>13868738</v>
      </c>
      <c r="N36" s="61" t="s">
        <v>24</v>
      </c>
      <c r="O36" s="52" t="s">
        <v>19</v>
      </c>
      <c r="P36" s="28">
        <v>0.49249999999999999</v>
      </c>
      <c r="Q36" s="22">
        <f>R36-P36</f>
        <v>0.50750000000000006</v>
      </c>
      <c r="R36" s="23">
        <v>1</v>
      </c>
      <c r="S36" s="62">
        <v>0.1202</v>
      </c>
      <c r="T36" s="26">
        <f>8821827-1991474</f>
        <v>6830353</v>
      </c>
      <c r="U36" s="26">
        <f t="shared" si="17"/>
        <v>7038385</v>
      </c>
      <c r="V36" s="25">
        <f>U36-W36</f>
        <v>7038385</v>
      </c>
      <c r="W36" s="27">
        <f>500000-500000</f>
        <v>0</v>
      </c>
      <c r="X36" s="27">
        <v>827857</v>
      </c>
      <c r="Y36" s="26">
        <f>17084483-4043602</f>
        <v>13040881</v>
      </c>
      <c r="Z36" s="73">
        <f>Y36+X36</f>
        <v>13868738</v>
      </c>
      <c r="AA36" s="13" t="s">
        <v>24</v>
      </c>
      <c r="AB36" s="52" t="s">
        <v>19</v>
      </c>
      <c r="AC36" s="56">
        <f t="shared" si="4"/>
        <v>0</v>
      </c>
      <c r="AD36" s="56">
        <f t="shared" si="5"/>
        <v>0</v>
      </c>
      <c r="AE36" s="56">
        <f t="shared" si="6"/>
        <v>0</v>
      </c>
      <c r="AF36" s="28">
        <f t="shared" si="7"/>
        <v>2.7999999999999969E-3</v>
      </c>
      <c r="AG36" s="26">
        <f t="shared" si="8"/>
        <v>0</v>
      </c>
      <c r="AH36" s="26">
        <f t="shared" si="9"/>
        <v>0</v>
      </c>
      <c r="AI36" s="26">
        <f t="shared" si="10"/>
        <v>0</v>
      </c>
      <c r="AJ36" s="26">
        <f t="shared" si="11"/>
        <v>0</v>
      </c>
      <c r="AK36" s="26">
        <f t="shared" si="12"/>
        <v>0</v>
      </c>
      <c r="AL36" s="26">
        <f t="shared" si="13"/>
        <v>0</v>
      </c>
      <c r="AM36" s="79">
        <f t="shared" si="14"/>
        <v>0</v>
      </c>
    </row>
    <row r="37" spans="1:39" x14ac:dyDescent="0.25">
      <c r="A37" s="13" t="s">
        <v>25</v>
      </c>
      <c r="B37" s="42" t="s">
        <v>34</v>
      </c>
      <c r="C37" s="28">
        <v>0.53359999999999996</v>
      </c>
      <c r="D37" s="22">
        <f t="shared" ref="D37:D40" si="21">E37-C37</f>
        <v>0.46640000000000004</v>
      </c>
      <c r="E37" s="23">
        <v>1</v>
      </c>
      <c r="F37" s="24">
        <v>0.12839999999999999</v>
      </c>
      <c r="G37" s="26">
        <f>10493787-2359832</f>
        <v>8133955</v>
      </c>
      <c r="H37" s="26">
        <f t="shared" si="15"/>
        <v>7109589</v>
      </c>
      <c r="I37" s="25">
        <f t="shared" si="16"/>
        <v>7109589</v>
      </c>
      <c r="J37" s="27">
        <f>1140000-1140000</f>
        <v>0</v>
      </c>
      <c r="K37" s="27">
        <v>980775</v>
      </c>
      <c r="L37" s="26">
        <f>18685243-4422474</f>
        <v>14262769</v>
      </c>
      <c r="M37" s="30">
        <f t="shared" si="19"/>
        <v>15243544</v>
      </c>
      <c r="N37" s="61" t="s">
        <v>25</v>
      </c>
      <c r="O37" s="56" t="s">
        <v>34</v>
      </c>
      <c r="P37" s="28">
        <v>0.53359999999999996</v>
      </c>
      <c r="Q37" s="22">
        <f t="shared" ref="Q37:Q40" si="22">R37-P37</f>
        <v>0.46640000000000004</v>
      </c>
      <c r="R37" s="23">
        <v>1</v>
      </c>
      <c r="S37" s="62">
        <v>0.13150000000000001</v>
      </c>
      <c r="T37" s="26">
        <f>10493787-2359832</f>
        <v>8133955</v>
      </c>
      <c r="U37" s="26">
        <f t="shared" si="17"/>
        <v>7109589</v>
      </c>
      <c r="V37" s="25">
        <f t="shared" si="18"/>
        <v>7109589</v>
      </c>
      <c r="W37" s="27">
        <f>1140000-1140000</f>
        <v>0</v>
      </c>
      <c r="X37" s="27">
        <v>980775</v>
      </c>
      <c r="Y37" s="26">
        <f>18685243-4422474</f>
        <v>14262769</v>
      </c>
      <c r="Z37" s="73">
        <f t="shared" si="20"/>
        <v>15243544</v>
      </c>
      <c r="AA37" s="13" t="s">
        <v>25</v>
      </c>
      <c r="AB37" s="56" t="s">
        <v>34</v>
      </c>
      <c r="AC37" s="56">
        <f t="shared" si="4"/>
        <v>0</v>
      </c>
      <c r="AD37" s="56">
        <f t="shared" si="5"/>
        <v>0</v>
      </c>
      <c r="AE37" s="56">
        <f t="shared" si="6"/>
        <v>0</v>
      </c>
      <c r="AF37" s="28">
        <f t="shared" si="7"/>
        <v>3.1000000000000194E-3</v>
      </c>
      <c r="AG37" s="26">
        <f t="shared" si="8"/>
        <v>0</v>
      </c>
      <c r="AH37" s="26">
        <f t="shared" si="9"/>
        <v>0</v>
      </c>
      <c r="AI37" s="26">
        <f t="shared" si="10"/>
        <v>0</v>
      </c>
      <c r="AJ37" s="26">
        <f t="shared" si="11"/>
        <v>0</v>
      </c>
      <c r="AK37" s="26">
        <f t="shared" si="12"/>
        <v>0</v>
      </c>
      <c r="AL37" s="26">
        <f t="shared" si="13"/>
        <v>0</v>
      </c>
      <c r="AM37" s="79">
        <f t="shared" si="14"/>
        <v>0</v>
      </c>
    </row>
    <row r="38" spans="1:39" x14ac:dyDescent="0.25">
      <c r="A38" s="13" t="s">
        <v>26</v>
      </c>
      <c r="B38" s="42" t="s">
        <v>35</v>
      </c>
      <c r="C38" s="28">
        <v>0.61170000000000002</v>
      </c>
      <c r="D38" s="22">
        <f t="shared" si="21"/>
        <v>0.38829999999999998</v>
      </c>
      <c r="E38" s="23">
        <v>1</v>
      </c>
      <c r="F38" s="24">
        <v>0.1012</v>
      </c>
      <c r="G38" s="26">
        <f>9242896-2132158</f>
        <v>7110738</v>
      </c>
      <c r="H38" s="26">
        <f t="shared" si="15"/>
        <v>4513814</v>
      </c>
      <c r="I38" s="25">
        <f t="shared" si="16"/>
        <v>4513814</v>
      </c>
      <c r="J38" s="27">
        <v>0</v>
      </c>
      <c r="K38" s="27">
        <v>383179</v>
      </c>
      <c r="L38" s="26">
        <f>14726999-3485626</f>
        <v>11241373</v>
      </c>
      <c r="M38" s="30">
        <f t="shared" si="19"/>
        <v>11624552</v>
      </c>
      <c r="N38" s="61" t="s">
        <v>26</v>
      </c>
      <c r="O38" s="56" t="s">
        <v>35</v>
      </c>
      <c r="P38" s="28">
        <v>0.61170000000000002</v>
      </c>
      <c r="Q38" s="22">
        <f t="shared" si="22"/>
        <v>0.38829999999999998</v>
      </c>
      <c r="R38" s="23">
        <v>1</v>
      </c>
      <c r="S38" s="62">
        <v>0.1036</v>
      </c>
      <c r="T38" s="26">
        <f>9242896-2132158</f>
        <v>7110738</v>
      </c>
      <c r="U38" s="26">
        <f t="shared" si="17"/>
        <v>4513814</v>
      </c>
      <c r="V38" s="25">
        <f t="shared" si="18"/>
        <v>4513814</v>
      </c>
      <c r="W38" s="27">
        <v>0</v>
      </c>
      <c r="X38" s="27">
        <v>383179</v>
      </c>
      <c r="Y38" s="26">
        <f>14726999-3485626</f>
        <v>11241373</v>
      </c>
      <c r="Z38" s="73">
        <f t="shared" si="20"/>
        <v>11624552</v>
      </c>
      <c r="AA38" s="13" t="s">
        <v>26</v>
      </c>
      <c r="AB38" s="56" t="s">
        <v>35</v>
      </c>
      <c r="AC38" s="56">
        <f t="shared" si="4"/>
        <v>0</v>
      </c>
      <c r="AD38" s="56">
        <f t="shared" si="5"/>
        <v>0</v>
      </c>
      <c r="AE38" s="56">
        <f t="shared" si="6"/>
        <v>0</v>
      </c>
      <c r="AF38" s="28">
        <f t="shared" si="7"/>
        <v>2.3999999999999994E-3</v>
      </c>
      <c r="AG38" s="26">
        <f t="shared" si="8"/>
        <v>0</v>
      </c>
      <c r="AH38" s="26">
        <f t="shared" si="9"/>
        <v>0</v>
      </c>
      <c r="AI38" s="26">
        <f t="shared" si="10"/>
        <v>0</v>
      </c>
      <c r="AJ38" s="26">
        <f t="shared" si="11"/>
        <v>0</v>
      </c>
      <c r="AK38" s="26">
        <f t="shared" si="12"/>
        <v>0</v>
      </c>
      <c r="AL38" s="26">
        <f t="shared" si="13"/>
        <v>0</v>
      </c>
      <c r="AM38" s="79">
        <f t="shared" si="14"/>
        <v>0</v>
      </c>
    </row>
    <row r="39" spans="1:39" x14ac:dyDescent="0.25">
      <c r="A39" s="13" t="s">
        <v>27</v>
      </c>
      <c r="B39" s="42" t="s">
        <v>36</v>
      </c>
      <c r="C39" s="28">
        <v>0.52629999999999999</v>
      </c>
      <c r="D39" s="22">
        <f t="shared" si="21"/>
        <v>0.47370000000000001</v>
      </c>
      <c r="E39" s="23">
        <v>1</v>
      </c>
      <c r="F39" s="24">
        <v>0.17710000000000001</v>
      </c>
      <c r="G39" s="26">
        <f>14854617-3210348</f>
        <v>11644269</v>
      </c>
      <c r="H39" s="26">
        <f t="shared" si="15"/>
        <v>10480505</v>
      </c>
      <c r="I39" s="25">
        <f t="shared" si="16"/>
        <v>10480505</v>
      </c>
      <c r="J39" s="27">
        <f>720000-720000</f>
        <v>0</v>
      </c>
      <c r="K39" s="27">
        <v>2452372</v>
      </c>
      <c r="L39" s="26">
        <f>25772247-6099845</f>
        <v>19672402</v>
      </c>
      <c r="M39" s="30">
        <f>L39+K39</f>
        <v>22124774</v>
      </c>
      <c r="N39" s="61" t="s">
        <v>27</v>
      </c>
      <c r="O39" s="56" t="s">
        <v>36</v>
      </c>
      <c r="P39" s="28">
        <v>0.52629999999999999</v>
      </c>
      <c r="Q39" s="22">
        <f t="shared" si="22"/>
        <v>0.47370000000000001</v>
      </c>
      <c r="R39" s="23">
        <v>1</v>
      </c>
      <c r="S39" s="62">
        <v>0.18129999999999999</v>
      </c>
      <c r="T39" s="26">
        <f>14854617-3210348</f>
        <v>11644269</v>
      </c>
      <c r="U39" s="26">
        <f t="shared" si="17"/>
        <v>10480505</v>
      </c>
      <c r="V39" s="25">
        <f t="shared" si="18"/>
        <v>10480505</v>
      </c>
      <c r="W39" s="27">
        <f>720000-720000</f>
        <v>0</v>
      </c>
      <c r="X39" s="27">
        <v>2452372</v>
      </c>
      <c r="Y39" s="26">
        <f>25772247-6099845</f>
        <v>19672402</v>
      </c>
      <c r="Z39" s="73">
        <f>Y39+X39</f>
        <v>22124774</v>
      </c>
      <c r="AA39" s="13" t="s">
        <v>27</v>
      </c>
      <c r="AB39" s="56" t="s">
        <v>36</v>
      </c>
      <c r="AC39" s="56">
        <f t="shared" si="4"/>
        <v>0</v>
      </c>
      <c r="AD39" s="56">
        <f t="shared" si="5"/>
        <v>0</v>
      </c>
      <c r="AE39" s="56">
        <f t="shared" si="6"/>
        <v>0</v>
      </c>
      <c r="AF39" s="28">
        <f t="shared" si="7"/>
        <v>4.1999999999999815E-3</v>
      </c>
      <c r="AG39" s="26">
        <f t="shared" si="8"/>
        <v>0</v>
      </c>
      <c r="AH39" s="26">
        <f t="shared" si="9"/>
        <v>0</v>
      </c>
      <c r="AI39" s="26">
        <f t="shared" si="10"/>
        <v>0</v>
      </c>
      <c r="AJ39" s="26">
        <f t="shared" si="11"/>
        <v>0</v>
      </c>
      <c r="AK39" s="26">
        <f t="shared" si="12"/>
        <v>0</v>
      </c>
      <c r="AL39" s="26">
        <f t="shared" si="13"/>
        <v>0</v>
      </c>
      <c r="AM39" s="79">
        <f t="shared" si="14"/>
        <v>0</v>
      </c>
    </row>
    <row r="40" spans="1:39" x14ac:dyDescent="0.25">
      <c r="A40" s="13" t="s">
        <v>28</v>
      </c>
      <c r="B40" s="42" t="s">
        <v>37</v>
      </c>
      <c r="C40" s="28">
        <v>0.58640000000000003</v>
      </c>
      <c r="D40" s="22">
        <f t="shared" si="21"/>
        <v>0.41359999999999997</v>
      </c>
      <c r="E40" s="23">
        <v>1</v>
      </c>
      <c r="F40" s="24">
        <v>0.19639999999999999</v>
      </c>
      <c r="G40" s="26">
        <f>17624943-3966758</f>
        <v>13658185</v>
      </c>
      <c r="H40" s="26">
        <f t="shared" si="15"/>
        <v>9633399</v>
      </c>
      <c r="I40" s="25">
        <f t="shared" si="16"/>
        <v>9633399</v>
      </c>
      <c r="J40" s="27">
        <f>690000-690000</f>
        <v>0</v>
      </c>
      <c r="K40" s="27">
        <v>1475324</v>
      </c>
      <c r="L40" s="26">
        <f>28580855-6764595</f>
        <v>21816260</v>
      </c>
      <c r="M40" s="30">
        <f t="shared" si="19"/>
        <v>23291584</v>
      </c>
      <c r="N40" s="61" t="s">
        <v>28</v>
      </c>
      <c r="O40" s="56" t="s">
        <v>37</v>
      </c>
      <c r="P40" s="28">
        <v>0.58640000000000003</v>
      </c>
      <c r="Q40" s="22">
        <f t="shared" si="22"/>
        <v>0.41359999999999997</v>
      </c>
      <c r="R40" s="23">
        <v>1</v>
      </c>
      <c r="S40" s="62">
        <v>0.2011</v>
      </c>
      <c r="T40" s="26">
        <f>17624943-3966758</f>
        <v>13658185</v>
      </c>
      <c r="U40" s="26">
        <f t="shared" si="17"/>
        <v>9633399</v>
      </c>
      <c r="V40" s="25">
        <f t="shared" si="18"/>
        <v>9633399</v>
      </c>
      <c r="W40" s="27">
        <f>690000-690000</f>
        <v>0</v>
      </c>
      <c r="X40" s="27">
        <v>1475324</v>
      </c>
      <c r="Y40" s="26">
        <f>28580855-6764595</f>
        <v>21816260</v>
      </c>
      <c r="Z40" s="73">
        <f t="shared" si="20"/>
        <v>23291584</v>
      </c>
      <c r="AA40" s="13" t="s">
        <v>28</v>
      </c>
      <c r="AB40" s="56" t="s">
        <v>37</v>
      </c>
      <c r="AC40" s="56">
        <f t="shared" si="4"/>
        <v>0</v>
      </c>
      <c r="AD40" s="56">
        <f t="shared" si="5"/>
        <v>0</v>
      </c>
      <c r="AE40" s="56">
        <f t="shared" si="6"/>
        <v>0</v>
      </c>
      <c r="AF40" s="28">
        <f t="shared" si="7"/>
        <v>4.7000000000000097E-3</v>
      </c>
      <c r="AG40" s="26">
        <f t="shared" si="8"/>
        <v>0</v>
      </c>
      <c r="AH40" s="26">
        <f t="shared" si="9"/>
        <v>0</v>
      </c>
      <c r="AI40" s="26">
        <f t="shared" si="10"/>
        <v>0</v>
      </c>
      <c r="AJ40" s="26">
        <f t="shared" si="11"/>
        <v>0</v>
      </c>
      <c r="AK40" s="26">
        <f t="shared" si="12"/>
        <v>0</v>
      </c>
      <c r="AL40" s="26">
        <f t="shared" si="13"/>
        <v>0</v>
      </c>
      <c r="AM40" s="79">
        <f t="shared" si="14"/>
        <v>0</v>
      </c>
    </row>
    <row r="41" spans="1:39" ht="31.5" customHeight="1" x14ac:dyDescent="0.25">
      <c r="A41" s="13" t="s">
        <v>72</v>
      </c>
      <c r="B41" s="92" t="s">
        <v>62</v>
      </c>
      <c r="C41" s="96"/>
      <c r="D41" s="96"/>
      <c r="E41" s="96"/>
      <c r="F41" s="96"/>
      <c r="G41" s="96"/>
      <c r="H41" s="96"/>
      <c r="I41" s="96"/>
      <c r="J41" s="96"/>
      <c r="K41" s="96"/>
      <c r="L41" s="96"/>
      <c r="M41" s="11">
        <v>2700000</v>
      </c>
      <c r="N41" s="61" t="s">
        <v>72</v>
      </c>
      <c r="O41" s="92" t="s">
        <v>62</v>
      </c>
      <c r="P41" s="96"/>
      <c r="Q41" s="96"/>
      <c r="R41" s="96"/>
      <c r="S41" s="96"/>
      <c r="T41" s="96"/>
      <c r="U41" s="96"/>
      <c r="V41" s="96"/>
      <c r="W41" s="96"/>
      <c r="X41" s="96"/>
      <c r="Y41" s="96"/>
      <c r="Z41" s="74">
        <v>2700000</v>
      </c>
      <c r="AA41" s="13" t="s">
        <v>72</v>
      </c>
      <c r="AB41" s="92" t="s">
        <v>62</v>
      </c>
      <c r="AC41" s="96"/>
      <c r="AD41" s="96"/>
      <c r="AE41" s="96"/>
      <c r="AF41" s="96"/>
      <c r="AG41" s="96"/>
      <c r="AH41" s="96"/>
      <c r="AI41" s="96"/>
      <c r="AJ41" s="96"/>
      <c r="AK41" s="96"/>
      <c r="AL41" s="96"/>
      <c r="AM41" s="7">
        <f t="shared" ref="AM41:AM84" si="23">Z41-M41</f>
        <v>0</v>
      </c>
    </row>
    <row r="42" spans="1:39" ht="31.5" customHeight="1" x14ac:dyDescent="0.25">
      <c r="A42" s="13" t="s">
        <v>73</v>
      </c>
      <c r="B42" s="92" t="s">
        <v>63</v>
      </c>
      <c r="C42" s="96"/>
      <c r="D42" s="96"/>
      <c r="E42" s="96"/>
      <c r="F42" s="96"/>
      <c r="G42" s="96"/>
      <c r="H42" s="96"/>
      <c r="I42" s="96"/>
      <c r="J42" s="96"/>
      <c r="K42" s="96"/>
      <c r="L42" s="96"/>
      <c r="M42" s="11">
        <v>890000</v>
      </c>
      <c r="N42" s="61" t="s">
        <v>73</v>
      </c>
      <c r="O42" s="92" t="s">
        <v>63</v>
      </c>
      <c r="P42" s="96"/>
      <c r="Q42" s="96"/>
      <c r="R42" s="96"/>
      <c r="S42" s="96"/>
      <c r="T42" s="96"/>
      <c r="U42" s="96"/>
      <c r="V42" s="96"/>
      <c r="W42" s="96"/>
      <c r="X42" s="96"/>
      <c r="Y42" s="96"/>
      <c r="Z42" s="74">
        <v>890000</v>
      </c>
      <c r="AA42" s="13" t="s">
        <v>73</v>
      </c>
      <c r="AB42" s="92" t="s">
        <v>63</v>
      </c>
      <c r="AC42" s="96"/>
      <c r="AD42" s="96"/>
      <c r="AE42" s="96"/>
      <c r="AF42" s="96"/>
      <c r="AG42" s="96"/>
      <c r="AH42" s="96"/>
      <c r="AI42" s="96"/>
      <c r="AJ42" s="96"/>
      <c r="AK42" s="96"/>
      <c r="AL42" s="96"/>
      <c r="AM42" s="7">
        <f t="shared" si="23"/>
        <v>0</v>
      </c>
    </row>
    <row r="43" spans="1:39" ht="31.5" customHeight="1" x14ac:dyDescent="0.25">
      <c r="A43" s="13" t="s">
        <v>74</v>
      </c>
      <c r="B43" s="92" t="s">
        <v>64</v>
      </c>
      <c r="C43" s="96"/>
      <c r="D43" s="96"/>
      <c r="E43" s="96"/>
      <c r="F43" s="96"/>
      <c r="G43" s="96"/>
      <c r="H43" s="96"/>
      <c r="I43" s="96"/>
      <c r="J43" s="96"/>
      <c r="K43" s="96"/>
      <c r="L43" s="96"/>
      <c r="M43" s="11">
        <v>270000</v>
      </c>
      <c r="N43" s="61" t="s">
        <v>74</v>
      </c>
      <c r="O43" s="92" t="s">
        <v>64</v>
      </c>
      <c r="P43" s="96"/>
      <c r="Q43" s="96"/>
      <c r="R43" s="96"/>
      <c r="S43" s="96"/>
      <c r="T43" s="96"/>
      <c r="U43" s="96"/>
      <c r="V43" s="96"/>
      <c r="W43" s="96"/>
      <c r="X43" s="96"/>
      <c r="Y43" s="96"/>
      <c r="Z43" s="74">
        <v>270000</v>
      </c>
      <c r="AA43" s="13" t="s">
        <v>74</v>
      </c>
      <c r="AB43" s="92" t="s">
        <v>64</v>
      </c>
      <c r="AC43" s="96"/>
      <c r="AD43" s="96"/>
      <c r="AE43" s="96"/>
      <c r="AF43" s="96"/>
      <c r="AG43" s="96"/>
      <c r="AH43" s="96"/>
      <c r="AI43" s="96"/>
      <c r="AJ43" s="96"/>
      <c r="AK43" s="96"/>
      <c r="AL43" s="96"/>
      <c r="AM43" s="7">
        <f t="shared" si="23"/>
        <v>0</v>
      </c>
    </row>
    <row r="44" spans="1:39" ht="31.5" customHeight="1" x14ac:dyDescent="0.25">
      <c r="A44" s="13" t="s">
        <v>75</v>
      </c>
      <c r="B44" s="92" t="s">
        <v>99</v>
      </c>
      <c r="C44" s="96"/>
      <c r="D44" s="96"/>
      <c r="E44" s="96"/>
      <c r="F44" s="96"/>
      <c r="G44" s="96"/>
      <c r="H44" s="96"/>
      <c r="I44" s="96"/>
      <c r="J44" s="96"/>
      <c r="K44" s="96"/>
      <c r="L44" s="96"/>
      <c r="M44" s="11">
        <f>0+1746936</f>
        <v>1746936</v>
      </c>
      <c r="N44" s="61" t="s">
        <v>75</v>
      </c>
      <c r="O44" s="92" t="s">
        <v>99</v>
      </c>
      <c r="P44" s="96"/>
      <c r="Q44" s="96"/>
      <c r="R44" s="96"/>
      <c r="S44" s="96"/>
      <c r="T44" s="96"/>
      <c r="U44" s="96"/>
      <c r="V44" s="96"/>
      <c r="W44" s="96"/>
      <c r="X44" s="96"/>
      <c r="Y44" s="96"/>
      <c r="Z44" s="74">
        <f>0+1746936</f>
        <v>1746936</v>
      </c>
      <c r="AA44" s="13" t="s">
        <v>75</v>
      </c>
      <c r="AB44" s="92" t="s">
        <v>99</v>
      </c>
      <c r="AC44" s="96"/>
      <c r="AD44" s="96"/>
      <c r="AE44" s="96"/>
      <c r="AF44" s="96"/>
      <c r="AG44" s="96"/>
      <c r="AH44" s="96"/>
      <c r="AI44" s="96"/>
      <c r="AJ44" s="96"/>
      <c r="AK44" s="96"/>
      <c r="AL44" s="96"/>
      <c r="AM44" s="7">
        <f t="shared" si="23"/>
        <v>0</v>
      </c>
    </row>
    <row r="45" spans="1:39" ht="15.75" customHeight="1" x14ac:dyDescent="0.25">
      <c r="A45" s="13" t="s">
        <v>76</v>
      </c>
      <c r="B45" s="92" t="s">
        <v>77</v>
      </c>
      <c r="C45" s="96"/>
      <c r="D45" s="96"/>
      <c r="E45" s="96"/>
      <c r="F45" s="96"/>
      <c r="G45" s="96"/>
      <c r="H45" s="96"/>
      <c r="I45" s="96"/>
      <c r="J45" s="96"/>
      <c r="K45" s="96"/>
      <c r="L45" s="96"/>
      <c r="M45" s="11">
        <f>0+500000</f>
        <v>500000</v>
      </c>
      <c r="N45" s="61" t="s">
        <v>76</v>
      </c>
      <c r="O45" s="92" t="s">
        <v>77</v>
      </c>
      <c r="P45" s="96"/>
      <c r="Q45" s="96"/>
      <c r="R45" s="96"/>
      <c r="S45" s="96"/>
      <c r="T45" s="96"/>
      <c r="U45" s="96"/>
      <c r="V45" s="96"/>
      <c r="W45" s="96"/>
      <c r="X45" s="96"/>
      <c r="Y45" s="96"/>
      <c r="Z45" s="74">
        <f>0+500000</f>
        <v>500000</v>
      </c>
      <c r="AA45" s="13" t="s">
        <v>76</v>
      </c>
      <c r="AB45" s="92" t="s">
        <v>77</v>
      </c>
      <c r="AC45" s="96"/>
      <c r="AD45" s="96"/>
      <c r="AE45" s="96"/>
      <c r="AF45" s="96"/>
      <c r="AG45" s="96"/>
      <c r="AH45" s="96"/>
      <c r="AI45" s="96"/>
      <c r="AJ45" s="96"/>
      <c r="AK45" s="96"/>
      <c r="AL45" s="96"/>
      <c r="AM45" s="7">
        <f t="shared" si="23"/>
        <v>0</v>
      </c>
    </row>
    <row r="46" spans="1:39" ht="31.5" customHeight="1" thickBot="1" x14ac:dyDescent="0.3">
      <c r="A46" s="50" t="s">
        <v>98</v>
      </c>
      <c r="B46" s="107" t="s">
        <v>111</v>
      </c>
      <c r="C46" s="108"/>
      <c r="D46" s="108"/>
      <c r="E46" s="108"/>
      <c r="F46" s="108"/>
      <c r="G46" s="108"/>
      <c r="H46" s="108"/>
      <c r="I46" s="108"/>
      <c r="J46" s="108"/>
      <c r="K46" s="108"/>
      <c r="L46" s="108"/>
      <c r="M46" s="51">
        <f>0+2272596</f>
        <v>2272596</v>
      </c>
      <c r="N46" s="64" t="s">
        <v>98</v>
      </c>
      <c r="O46" s="107" t="s">
        <v>111</v>
      </c>
      <c r="P46" s="108"/>
      <c r="Q46" s="108"/>
      <c r="R46" s="108"/>
      <c r="S46" s="108"/>
      <c r="T46" s="108"/>
      <c r="U46" s="108"/>
      <c r="V46" s="108"/>
      <c r="W46" s="108"/>
      <c r="X46" s="108"/>
      <c r="Y46" s="108"/>
      <c r="Z46" s="75">
        <f>0+2272596</f>
        <v>2272596</v>
      </c>
      <c r="AA46" s="14" t="s">
        <v>98</v>
      </c>
      <c r="AB46" s="113" t="s">
        <v>111</v>
      </c>
      <c r="AC46" s="137"/>
      <c r="AD46" s="137"/>
      <c r="AE46" s="137"/>
      <c r="AF46" s="137"/>
      <c r="AG46" s="137"/>
      <c r="AH46" s="137"/>
      <c r="AI46" s="137"/>
      <c r="AJ46" s="137"/>
      <c r="AK46" s="137"/>
      <c r="AL46" s="137"/>
      <c r="AM46" s="9">
        <f t="shared" si="23"/>
        <v>0</v>
      </c>
    </row>
    <row r="47" spans="1:39" ht="41.25" customHeight="1" x14ac:dyDescent="0.25">
      <c r="A47" s="43" t="s">
        <v>78</v>
      </c>
      <c r="B47" s="86" t="s">
        <v>126</v>
      </c>
      <c r="C47" s="109"/>
      <c r="D47" s="109"/>
      <c r="E47" s="109"/>
      <c r="F47" s="109"/>
      <c r="G47" s="109"/>
      <c r="H47" s="109"/>
      <c r="I47" s="109"/>
      <c r="J47" s="109"/>
      <c r="K47" s="109"/>
      <c r="L47" s="109"/>
      <c r="M47" s="29">
        <f>M48+M49+M52+M56+M57+M59</f>
        <v>9950653</v>
      </c>
      <c r="N47" s="57" t="s">
        <v>78</v>
      </c>
      <c r="O47" s="86" t="s">
        <v>126</v>
      </c>
      <c r="P47" s="109"/>
      <c r="Q47" s="109"/>
      <c r="R47" s="109"/>
      <c r="S47" s="109"/>
      <c r="T47" s="109"/>
      <c r="U47" s="109"/>
      <c r="V47" s="109"/>
      <c r="W47" s="109"/>
      <c r="X47" s="109"/>
      <c r="Y47" s="109"/>
      <c r="Z47" s="29">
        <f>Z48+Z49+Z52+Z56+Z57+Z59</f>
        <v>9950653</v>
      </c>
      <c r="AA47" s="57" t="s">
        <v>78</v>
      </c>
      <c r="AB47" s="86" t="s">
        <v>126</v>
      </c>
      <c r="AC47" s="109"/>
      <c r="AD47" s="109"/>
      <c r="AE47" s="109"/>
      <c r="AF47" s="109"/>
      <c r="AG47" s="109"/>
      <c r="AH47" s="109"/>
      <c r="AI47" s="109"/>
      <c r="AJ47" s="109"/>
      <c r="AK47" s="109"/>
      <c r="AL47" s="109"/>
      <c r="AM47" s="15">
        <f t="shared" si="23"/>
        <v>0</v>
      </c>
    </row>
    <row r="48" spans="1:39" ht="16.5" customHeight="1" x14ac:dyDescent="0.25">
      <c r="A48" s="13" t="s">
        <v>79</v>
      </c>
      <c r="B48" s="92" t="s">
        <v>112</v>
      </c>
      <c r="C48" s="96"/>
      <c r="D48" s="96"/>
      <c r="E48" s="96"/>
      <c r="F48" s="96"/>
      <c r="G48" s="96"/>
      <c r="H48" s="96"/>
      <c r="I48" s="96"/>
      <c r="J48" s="96"/>
      <c r="K48" s="96"/>
      <c r="L48" s="96"/>
      <c r="M48" s="30">
        <f>6614788-4612719</f>
        <v>2002069</v>
      </c>
      <c r="N48" s="13" t="s">
        <v>79</v>
      </c>
      <c r="O48" s="92" t="s">
        <v>112</v>
      </c>
      <c r="P48" s="96"/>
      <c r="Q48" s="96"/>
      <c r="R48" s="96"/>
      <c r="S48" s="96"/>
      <c r="T48" s="96"/>
      <c r="U48" s="96"/>
      <c r="V48" s="96"/>
      <c r="W48" s="96"/>
      <c r="X48" s="96"/>
      <c r="Y48" s="96"/>
      <c r="Z48" s="30">
        <f>6614788-4612719</f>
        <v>2002069</v>
      </c>
      <c r="AA48" s="13" t="s">
        <v>79</v>
      </c>
      <c r="AB48" s="92" t="s">
        <v>112</v>
      </c>
      <c r="AC48" s="96"/>
      <c r="AD48" s="96"/>
      <c r="AE48" s="96"/>
      <c r="AF48" s="96"/>
      <c r="AG48" s="96"/>
      <c r="AH48" s="96"/>
      <c r="AI48" s="96"/>
      <c r="AJ48" s="96"/>
      <c r="AK48" s="96"/>
      <c r="AL48" s="96"/>
      <c r="AM48" s="66">
        <f t="shared" si="23"/>
        <v>0</v>
      </c>
    </row>
    <row r="49" spans="1:39" ht="16.5" customHeight="1" x14ac:dyDescent="0.25">
      <c r="A49" s="13" t="s">
        <v>80</v>
      </c>
      <c r="B49" s="92" t="s">
        <v>45</v>
      </c>
      <c r="C49" s="96"/>
      <c r="D49" s="96"/>
      <c r="E49" s="96"/>
      <c r="F49" s="96"/>
      <c r="G49" s="96"/>
      <c r="H49" s="96"/>
      <c r="I49" s="96"/>
      <c r="J49" s="96"/>
      <c r="K49" s="96"/>
      <c r="L49" s="96"/>
      <c r="M49" s="30">
        <f>(M50+M51)</f>
        <v>2354376</v>
      </c>
      <c r="N49" s="13" t="s">
        <v>80</v>
      </c>
      <c r="O49" s="92" t="s">
        <v>45</v>
      </c>
      <c r="P49" s="96"/>
      <c r="Q49" s="96"/>
      <c r="R49" s="96"/>
      <c r="S49" s="96"/>
      <c r="T49" s="96"/>
      <c r="U49" s="96"/>
      <c r="V49" s="96"/>
      <c r="W49" s="96"/>
      <c r="X49" s="96"/>
      <c r="Y49" s="96"/>
      <c r="Z49" s="30">
        <f>(Z50+Z51)</f>
        <v>2354376</v>
      </c>
      <c r="AA49" s="13" t="s">
        <v>80</v>
      </c>
      <c r="AB49" s="92" t="s">
        <v>45</v>
      </c>
      <c r="AC49" s="96"/>
      <c r="AD49" s="96"/>
      <c r="AE49" s="96"/>
      <c r="AF49" s="96"/>
      <c r="AG49" s="96"/>
      <c r="AH49" s="96"/>
      <c r="AI49" s="96"/>
      <c r="AJ49" s="96"/>
      <c r="AK49" s="96"/>
      <c r="AL49" s="96"/>
      <c r="AM49" s="66">
        <f t="shared" si="23"/>
        <v>0</v>
      </c>
    </row>
    <row r="50" spans="1:39" ht="16.5" customHeight="1" x14ac:dyDescent="0.25">
      <c r="A50" s="31" t="s">
        <v>21</v>
      </c>
      <c r="B50" s="97" t="s">
        <v>47</v>
      </c>
      <c r="C50" s="98"/>
      <c r="D50" s="98"/>
      <c r="E50" s="98"/>
      <c r="F50" s="98"/>
      <c r="G50" s="98"/>
      <c r="H50" s="98"/>
      <c r="I50" s="98"/>
      <c r="J50" s="98"/>
      <c r="K50" s="98"/>
      <c r="L50" s="98"/>
      <c r="M50" s="32">
        <f>2330817-49222</f>
        <v>2281595</v>
      </c>
      <c r="N50" s="31" t="s">
        <v>21</v>
      </c>
      <c r="O50" s="97" t="s">
        <v>47</v>
      </c>
      <c r="P50" s="98"/>
      <c r="Q50" s="98"/>
      <c r="R50" s="98"/>
      <c r="S50" s="98"/>
      <c r="T50" s="98"/>
      <c r="U50" s="98"/>
      <c r="V50" s="98"/>
      <c r="W50" s="98"/>
      <c r="X50" s="98"/>
      <c r="Y50" s="98"/>
      <c r="Z50" s="32">
        <f>2330817-49222</f>
        <v>2281595</v>
      </c>
      <c r="AA50" s="31" t="s">
        <v>21</v>
      </c>
      <c r="AB50" s="97" t="s">
        <v>47</v>
      </c>
      <c r="AC50" s="98"/>
      <c r="AD50" s="98"/>
      <c r="AE50" s="98"/>
      <c r="AF50" s="98"/>
      <c r="AG50" s="98"/>
      <c r="AH50" s="98"/>
      <c r="AI50" s="98"/>
      <c r="AJ50" s="98"/>
      <c r="AK50" s="98"/>
      <c r="AL50" s="98"/>
      <c r="AM50" s="66">
        <f t="shared" si="23"/>
        <v>0</v>
      </c>
    </row>
    <row r="51" spans="1:39" ht="16.5" customHeight="1" x14ac:dyDescent="0.25">
      <c r="A51" s="31" t="s">
        <v>48</v>
      </c>
      <c r="B51" s="97" t="s">
        <v>49</v>
      </c>
      <c r="C51" s="98"/>
      <c r="D51" s="98"/>
      <c r="E51" s="98"/>
      <c r="F51" s="98"/>
      <c r="G51" s="98"/>
      <c r="H51" s="98"/>
      <c r="I51" s="98"/>
      <c r="J51" s="98"/>
      <c r="K51" s="98"/>
      <c r="L51" s="98"/>
      <c r="M51" s="32">
        <f>9570+19253+43958</f>
        <v>72781</v>
      </c>
      <c r="N51" s="31" t="s">
        <v>48</v>
      </c>
      <c r="O51" s="97" t="s">
        <v>49</v>
      </c>
      <c r="P51" s="98"/>
      <c r="Q51" s="98"/>
      <c r="R51" s="98"/>
      <c r="S51" s="98"/>
      <c r="T51" s="98"/>
      <c r="U51" s="98"/>
      <c r="V51" s="98"/>
      <c r="W51" s="98"/>
      <c r="X51" s="98"/>
      <c r="Y51" s="98"/>
      <c r="Z51" s="32">
        <f>9570+19253+43958</f>
        <v>72781</v>
      </c>
      <c r="AA51" s="31" t="s">
        <v>48</v>
      </c>
      <c r="AB51" s="97" t="s">
        <v>49</v>
      </c>
      <c r="AC51" s="98"/>
      <c r="AD51" s="98"/>
      <c r="AE51" s="98"/>
      <c r="AF51" s="98"/>
      <c r="AG51" s="98"/>
      <c r="AH51" s="98"/>
      <c r="AI51" s="98"/>
      <c r="AJ51" s="98"/>
      <c r="AK51" s="98"/>
      <c r="AL51" s="98"/>
      <c r="AM51" s="66">
        <f t="shared" si="23"/>
        <v>0</v>
      </c>
    </row>
    <row r="52" spans="1:39" ht="16.5" customHeight="1" x14ac:dyDescent="0.25">
      <c r="A52" s="13" t="s">
        <v>81</v>
      </c>
      <c r="B52" s="92" t="s">
        <v>113</v>
      </c>
      <c r="C52" s="96"/>
      <c r="D52" s="96"/>
      <c r="E52" s="96"/>
      <c r="F52" s="96"/>
      <c r="G52" s="96"/>
      <c r="H52" s="96"/>
      <c r="I52" s="96"/>
      <c r="J52" s="96"/>
      <c r="K52" s="96"/>
      <c r="L52" s="96"/>
      <c r="M52" s="30">
        <f>M53+M54+M55</f>
        <v>1138777</v>
      </c>
      <c r="N52" s="13" t="s">
        <v>81</v>
      </c>
      <c r="O52" s="92" t="s">
        <v>113</v>
      </c>
      <c r="P52" s="96"/>
      <c r="Q52" s="96"/>
      <c r="R52" s="96"/>
      <c r="S52" s="96"/>
      <c r="T52" s="96"/>
      <c r="U52" s="96"/>
      <c r="V52" s="96"/>
      <c r="W52" s="96"/>
      <c r="X52" s="96"/>
      <c r="Y52" s="96"/>
      <c r="Z52" s="30">
        <f>Z53+Z54+Z55</f>
        <v>1138777</v>
      </c>
      <c r="AA52" s="13" t="s">
        <v>81</v>
      </c>
      <c r="AB52" s="92" t="s">
        <v>113</v>
      </c>
      <c r="AC52" s="96"/>
      <c r="AD52" s="96"/>
      <c r="AE52" s="96"/>
      <c r="AF52" s="96"/>
      <c r="AG52" s="96"/>
      <c r="AH52" s="96"/>
      <c r="AI52" s="96"/>
      <c r="AJ52" s="96"/>
      <c r="AK52" s="96"/>
      <c r="AL52" s="96"/>
      <c r="AM52" s="66">
        <f t="shared" si="23"/>
        <v>0</v>
      </c>
    </row>
    <row r="53" spans="1:39" ht="16.5" customHeight="1" x14ac:dyDescent="0.25">
      <c r="A53" s="31" t="s">
        <v>21</v>
      </c>
      <c r="B53" s="97" t="s">
        <v>47</v>
      </c>
      <c r="C53" s="98"/>
      <c r="D53" s="98"/>
      <c r="E53" s="98"/>
      <c r="F53" s="98"/>
      <c r="G53" s="98"/>
      <c r="H53" s="98"/>
      <c r="I53" s="98"/>
      <c r="J53" s="98"/>
      <c r="K53" s="98"/>
      <c r="L53" s="98"/>
      <c r="M53" s="32">
        <v>49402</v>
      </c>
      <c r="N53" s="31" t="s">
        <v>21</v>
      </c>
      <c r="O53" s="97" t="s">
        <v>47</v>
      </c>
      <c r="P53" s="98"/>
      <c r="Q53" s="98"/>
      <c r="R53" s="98"/>
      <c r="S53" s="98"/>
      <c r="T53" s="98"/>
      <c r="U53" s="98"/>
      <c r="V53" s="98"/>
      <c r="W53" s="98"/>
      <c r="X53" s="98"/>
      <c r="Y53" s="98"/>
      <c r="Z53" s="32">
        <v>49402</v>
      </c>
      <c r="AA53" s="31" t="s">
        <v>21</v>
      </c>
      <c r="AB53" s="97" t="s">
        <v>47</v>
      </c>
      <c r="AC53" s="98"/>
      <c r="AD53" s="98"/>
      <c r="AE53" s="98"/>
      <c r="AF53" s="98"/>
      <c r="AG53" s="98"/>
      <c r="AH53" s="98"/>
      <c r="AI53" s="98"/>
      <c r="AJ53" s="98"/>
      <c r="AK53" s="98"/>
      <c r="AL53" s="98"/>
      <c r="AM53" s="66">
        <f t="shared" si="23"/>
        <v>0</v>
      </c>
    </row>
    <row r="54" spans="1:39" ht="16.5" customHeight="1" x14ac:dyDescent="0.25">
      <c r="A54" s="31" t="s">
        <v>48</v>
      </c>
      <c r="B54" s="97" t="s">
        <v>58</v>
      </c>
      <c r="C54" s="98"/>
      <c r="D54" s="98"/>
      <c r="E54" s="98"/>
      <c r="F54" s="98"/>
      <c r="G54" s="98"/>
      <c r="H54" s="98"/>
      <c r="I54" s="98"/>
      <c r="J54" s="98"/>
      <c r="K54" s="98"/>
      <c r="L54" s="98"/>
      <c r="M54" s="32">
        <f>898000-224500</f>
        <v>673500</v>
      </c>
      <c r="N54" s="31" t="s">
        <v>48</v>
      </c>
      <c r="O54" s="97" t="s">
        <v>58</v>
      </c>
      <c r="P54" s="98"/>
      <c r="Q54" s="98"/>
      <c r="R54" s="98"/>
      <c r="S54" s="98"/>
      <c r="T54" s="98"/>
      <c r="U54" s="98"/>
      <c r="V54" s="98"/>
      <c r="W54" s="98"/>
      <c r="X54" s="98"/>
      <c r="Y54" s="98"/>
      <c r="Z54" s="32">
        <f>898000-224500</f>
        <v>673500</v>
      </c>
      <c r="AA54" s="31" t="s">
        <v>48</v>
      </c>
      <c r="AB54" s="97" t="s">
        <v>58</v>
      </c>
      <c r="AC54" s="98"/>
      <c r="AD54" s="98"/>
      <c r="AE54" s="98"/>
      <c r="AF54" s="98"/>
      <c r="AG54" s="98"/>
      <c r="AH54" s="98"/>
      <c r="AI54" s="98"/>
      <c r="AJ54" s="98"/>
      <c r="AK54" s="98"/>
      <c r="AL54" s="98"/>
      <c r="AM54" s="66">
        <f t="shared" si="23"/>
        <v>0</v>
      </c>
    </row>
    <row r="55" spans="1:39" ht="15.75" customHeight="1" x14ac:dyDescent="0.25">
      <c r="A55" s="31" t="s">
        <v>57</v>
      </c>
      <c r="B55" s="97" t="s">
        <v>59</v>
      </c>
      <c r="C55" s="98"/>
      <c r="D55" s="98"/>
      <c r="E55" s="98"/>
      <c r="F55" s="98"/>
      <c r="G55" s="98"/>
      <c r="H55" s="98"/>
      <c r="I55" s="98"/>
      <c r="J55" s="98"/>
      <c r="K55" s="98"/>
      <c r="L55" s="98"/>
      <c r="M55" s="32">
        <v>415875</v>
      </c>
      <c r="N55" s="31" t="s">
        <v>57</v>
      </c>
      <c r="O55" s="97" t="s">
        <v>59</v>
      </c>
      <c r="P55" s="98"/>
      <c r="Q55" s="98"/>
      <c r="R55" s="98"/>
      <c r="S55" s="98"/>
      <c r="T55" s="98"/>
      <c r="U55" s="98"/>
      <c r="V55" s="98"/>
      <c r="W55" s="98"/>
      <c r="X55" s="98"/>
      <c r="Y55" s="98"/>
      <c r="Z55" s="32">
        <v>415875</v>
      </c>
      <c r="AA55" s="31" t="s">
        <v>57</v>
      </c>
      <c r="AB55" s="97" t="s">
        <v>59</v>
      </c>
      <c r="AC55" s="98"/>
      <c r="AD55" s="98"/>
      <c r="AE55" s="98"/>
      <c r="AF55" s="98"/>
      <c r="AG55" s="98"/>
      <c r="AH55" s="98"/>
      <c r="AI55" s="98"/>
      <c r="AJ55" s="98"/>
      <c r="AK55" s="98"/>
      <c r="AL55" s="98"/>
      <c r="AM55" s="66">
        <f t="shared" si="23"/>
        <v>0</v>
      </c>
    </row>
    <row r="56" spans="1:39" ht="16.5" customHeight="1" x14ac:dyDescent="0.25">
      <c r="A56" s="13" t="s">
        <v>82</v>
      </c>
      <c r="B56" s="92" t="s">
        <v>114</v>
      </c>
      <c r="C56" s="96"/>
      <c r="D56" s="96"/>
      <c r="E56" s="96"/>
      <c r="F56" s="96"/>
      <c r="G56" s="96"/>
      <c r="H56" s="96"/>
      <c r="I56" s="96"/>
      <c r="J56" s="96"/>
      <c r="K56" s="96"/>
      <c r="L56" s="96"/>
      <c r="M56" s="30">
        <v>861250</v>
      </c>
      <c r="N56" s="13" t="s">
        <v>82</v>
      </c>
      <c r="O56" s="92" t="s">
        <v>114</v>
      </c>
      <c r="P56" s="96"/>
      <c r="Q56" s="96"/>
      <c r="R56" s="96"/>
      <c r="S56" s="96"/>
      <c r="T56" s="96"/>
      <c r="U56" s="96"/>
      <c r="V56" s="96"/>
      <c r="W56" s="96"/>
      <c r="X56" s="96"/>
      <c r="Y56" s="96"/>
      <c r="Z56" s="30">
        <v>861250</v>
      </c>
      <c r="AA56" s="13" t="s">
        <v>82</v>
      </c>
      <c r="AB56" s="92" t="s">
        <v>114</v>
      </c>
      <c r="AC56" s="96"/>
      <c r="AD56" s="96"/>
      <c r="AE56" s="96"/>
      <c r="AF56" s="96"/>
      <c r="AG56" s="96"/>
      <c r="AH56" s="96"/>
      <c r="AI56" s="96"/>
      <c r="AJ56" s="96"/>
      <c r="AK56" s="96"/>
      <c r="AL56" s="96"/>
      <c r="AM56" s="66">
        <f t="shared" si="23"/>
        <v>0</v>
      </c>
    </row>
    <row r="57" spans="1:39" ht="16.5" customHeight="1" x14ac:dyDescent="0.25">
      <c r="A57" s="13" t="s">
        <v>83</v>
      </c>
      <c r="B57" s="92" t="s">
        <v>46</v>
      </c>
      <c r="C57" s="96"/>
      <c r="D57" s="96"/>
      <c r="E57" s="96"/>
      <c r="F57" s="96"/>
      <c r="G57" s="96"/>
      <c r="H57" s="96"/>
      <c r="I57" s="96"/>
      <c r="J57" s="96"/>
      <c r="K57" s="96"/>
      <c r="L57" s="96"/>
      <c r="M57" s="30">
        <f>M58</f>
        <v>361772</v>
      </c>
      <c r="N57" s="13" t="s">
        <v>83</v>
      </c>
      <c r="O57" s="92" t="s">
        <v>46</v>
      </c>
      <c r="P57" s="96"/>
      <c r="Q57" s="96"/>
      <c r="R57" s="96"/>
      <c r="S57" s="96"/>
      <c r="T57" s="96"/>
      <c r="U57" s="96"/>
      <c r="V57" s="96"/>
      <c r="W57" s="96"/>
      <c r="X57" s="96"/>
      <c r="Y57" s="96"/>
      <c r="Z57" s="30">
        <f>Z58</f>
        <v>361772</v>
      </c>
      <c r="AA57" s="13" t="s">
        <v>83</v>
      </c>
      <c r="AB57" s="92" t="s">
        <v>46</v>
      </c>
      <c r="AC57" s="96"/>
      <c r="AD57" s="96"/>
      <c r="AE57" s="96"/>
      <c r="AF57" s="96"/>
      <c r="AG57" s="96"/>
      <c r="AH57" s="96"/>
      <c r="AI57" s="96"/>
      <c r="AJ57" s="96"/>
      <c r="AK57" s="96"/>
      <c r="AL57" s="96"/>
      <c r="AM57" s="66">
        <f t="shared" si="23"/>
        <v>0</v>
      </c>
    </row>
    <row r="58" spans="1:39" ht="16.5" customHeight="1" x14ac:dyDescent="0.25">
      <c r="A58" s="31" t="s">
        <v>21</v>
      </c>
      <c r="B58" s="97" t="s">
        <v>58</v>
      </c>
      <c r="C58" s="98"/>
      <c r="D58" s="98"/>
      <c r="E58" s="98"/>
      <c r="F58" s="98"/>
      <c r="G58" s="98"/>
      <c r="H58" s="98"/>
      <c r="I58" s="98"/>
      <c r="J58" s="98"/>
      <c r="K58" s="98"/>
      <c r="L58" s="98"/>
      <c r="M58" s="32">
        <f>825000-M72</f>
        <v>361772</v>
      </c>
      <c r="N58" s="31" t="s">
        <v>21</v>
      </c>
      <c r="O58" s="97" t="s">
        <v>58</v>
      </c>
      <c r="P58" s="98"/>
      <c r="Q58" s="98"/>
      <c r="R58" s="98"/>
      <c r="S58" s="98"/>
      <c r="T58" s="98"/>
      <c r="U58" s="98"/>
      <c r="V58" s="98"/>
      <c r="W58" s="98"/>
      <c r="X58" s="98"/>
      <c r="Y58" s="98"/>
      <c r="Z58" s="32">
        <f>825000-Z72</f>
        <v>361772</v>
      </c>
      <c r="AA58" s="31" t="s">
        <v>21</v>
      </c>
      <c r="AB58" s="97" t="s">
        <v>58</v>
      </c>
      <c r="AC58" s="98"/>
      <c r="AD58" s="98"/>
      <c r="AE58" s="98"/>
      <c r="AF58" s="98"/>
      <c r="AG58" s="98"/>
      <c r="AH58" s="98"/>
      <c r="AI58" s="98"/>
      <c r="AJ58" s="98"/>
      <c r="AK58" s="98"/>
      <c r="AL58" s="98"/>
      <c r="AM58" s="66">
        <f t="shared" si="23"/>
        <v>0</v>
      </c>
    </row>
    <row r="59" spans="1:39" ht="16.5" customHeight="1" x14ac:dyDescent="0.25">
      <c r="A59" s="13" t="s">
        <v>94</v>
      </c>
      <c r="B59" s="92" t="s">
        <v>115</v>
      </c>
      <c r="C59" s="96"/>
      <c r="D59" s="96"/>
      <c r="E59" s="96"/>
      <c r="F59" s="96"/>
      <c r="G59" s="96"/>
      <c r="H59" s="96"/>
      <c r="I59" s="96"/>
      <c r="J59" s="96"/>
      <c r="K59" s="96"/>
      <c r="L59" s="96"/>
      <c r="M59" s="30">
        <f>M60+M61</f>
        <v>3232409</v>
      </c>
      <c r="N59" s="13" t="s">
        <v>94</v>
      </c>
      <c r="O59" s="92" t="s">
        <v>115</v>
      </c>
      <c r="P59" s="96"/>
      <c r="Q59" s="96"/>
      <c r="R59" s="96"/>
      <c r="S59" s="96"/>
      <c r="T59" s="96"/>
      <c r="U59" s="96"/>
      <c r="V59" s="96"/>
      <c r="W59" s="96"/>
      <c r="X59" s="96"/>
      <c r="Y59" s="96"/>
      <c r="Z59" s="30">
        <f>Z60+Z61</f>
        <v>3232409</v>
      </c>
      <c r="AA59" s="13" t="s">
        <v>94</v>
      </c>
      <c r="AB59" s="92" t="s">
        <v>115</v>
      </c>
      <c r="AC59" s="96"/>
      <c r="AD59" s="96"/>
      <c r="AE59" s="96"/>
      <c r="AF59" s="96"/>
      <c r="AG59" s="96"/>
      <c r="AH59" s="96"/>
      <c r="AI59" s="96"/>
      <c r="AJ59" s="96"/>
      <c r="AK59" s="96"/>
      <c r="AL59" s="96"/>
      <c r="AM59" s="66">
        <f t="shared" si="23"/>
        <v>0</v>
      </c>
    </row>
    <row r="60" spans="1:39" ht="16.5" customHeight="1" x14ac:dyDescent="0.25">
      <c r="A60" s="13" t="s">
        <v>21</v>
      </c>
      <c r="B60" s="97" t="s">
        <v>47</v>
      </c>
      <c r="C60" s="98"/>
      <c r="D60" s="98"/>
      <c r="E60" s="98"/>
      <c r="F60" s="98"/>
      <c r="G60" s="98"/>
      <c r="H60" s="98"/>
      <c r="I60" s="98"/>
      <c r="J60" s="98"/>
      <c r="K60" s="98"/>
      <c r="L60" s="98"/>
      <c r="M60" s="32">
        <f>3856540-1064551</f>
        <v>2791989</v>
      </c>
      <c r="N60" s="13" t="s">
        <v>21</v>
      </c>
      <c r="O60" s="97" t="s">
        <v>47</v>
      </c>
      <c r="P60" s="98"/>
      <c r="Q60" s="98"/>
      <c r="R60" s="98"/>
      <c r="S60" s="98"/>
      <c r="T60" s="98"/>
      <c r="U60" s="98"/>
      <c r="V60" s="98"/>
      <c r="W60" s="98"/>
      <c r="X60" s="98"/>
      <c r="Y60" s="98"/>
      <c r="Z60" s="32">
        <f>3856540-1064551</f>
        <v>2791989</v>
      </c>
      <c r="AA60" s="13" t="s">
        <v>21</v>
      </c>
      <c r="AB60" s="97" t="s">
        <v>47</v>
      </c>
      <c r="AC60" s="98"/>
      <c r="AD60" s="98"/>
      <c r="AE60" s="98"/>
      <c r="AF60" s="98"/>
      <c r="AG60" s="98"/>
      <c r="AH60" s="98"/>
      <c r="AI60" s="98"/>
      <c r="AJ60" s="98"/>
      <c r="AK60" s="98"/>
      <c r="AL60" s="98"/>
      <c r="AM60" s="66">
        <f t="shared" si="23"/>
        <v>0</v>
      </c>
    </row>
    <row r="61" spans="1:39" ht="16.5" customHeight="1" thickBot="1" x14ac:dyDescent="0.3">
      <c r="A61" s="14" t="s">
        <v>22</v>
      </c>
      <c r="B61" s="99" t="s">
        <v>58</v>
      </c>
      <c r="C61" s="100"/>
      <c r="D61" s="100"/>
      <c r="E61" s="100"/>
      <c r="F61" s="100"/>
      <c r="G61" s="100"/>
      <c r="H61" s="100"/>
      <c r="I61" s="100"/>
      <c r="J61" s="100"/>
      <c r="K61" s="100"/>
      <c r="L61" s="100"/>
      <c r="M61" s="33">
        <v>440420</v>
      </c>
      <c r="N61" s="14" t="s">
        <v>22</v>
      </c>
      <c r="O61" s="99" t="s">
        <v>58</v>
      </c>
      <c r="P61" s="100"/>
      <c r="Q61" s="100"/>
      <c r="R61" s="100"/>
      <c r="S61" s="100"/>
      <c r="T61" s="100"/>
      <c r="U61" s="100"/>
      <c r="V61" s="100"/>
      <c r="W61" s="100"/>
      <c r="X61" s="100"/>
      <c r="Y61" s="100"/>
      <c r="Z61" s="33">
        <v>440420</v>
      </c>
      <c r="AA61" s="14" t="s">
        <v>22</v>
      </c>
      <c r="AB61" s="99" t="s">
        <v>58</v>
      </c>
      <c r="AC61" s="100"/>
      <c r="AD61" s="100"/>
      <c r="AE61" s="100"/>
      <c r="AF61" s="100"/>
      <c r="AG61" s="100"/>
      <c r="AH61" s="100"/>
      <c r="AI61" s="100"/>
      <c r="AJ61" s="100"/>
      <c r="AK61" s="100"/>
      <c r="AL61" s="100"/>
      <c r="AM61" s="67">
        <f t="shared" si="23"/>
        <v>0</v>
      </c>
    </row>
    <row r="62" spans="1:39" ht="16.5" customHeight="1" x14ac:dyDescent="0.25">
      <c r="A62" s="43" t="s">
        <v>95</v>
      </c>
      <c r="B62" s="86" t="s">
        <v>116</v>
      </c>
      <c r="C62" s="95"/>
      <c r="D62" s="95"/>
      <c r="E62" s="95"/>
      <c r="F62" s="95"/>
      <c r="G62" s="95"/>
      <c r="H62" s="95"/>
      <c r="I62" s="95"/>
      <c r="J62" s="95"/>
      <c r="K62" s="95"/>
      <c r="L62" s="95"/>
      <c r="M62" s="29">
        <f>M63+M65+M68+M70+M73+M75</f>
        <v>8681773</v>
      </c>
      <c r="N62" s="57" t="s">
        <v>95</v>
      </c>
      <c r="O62" s="86" t="s">
        <v>116</v>
      </c>
      <c r="P62" s="95"/>
      <c r="Q62" s="95"/>
      <c r="R62" s="95"/>
      <c r="S62" s="95"/>
      <c r="T62" s="95"/>
      <c r="U62" s="95"/>
      <c r="V62" s="95"/>
      <c r="W62" s="95"/>
      <c r="X62" s="95"/>
      <c r="Y62" s="95"/>
      <c r="Z62" s="29">
        <f>Z63+Z65+Z68+Z70+Z73+Z75</f>
        <v>8681773</v>
      </c>
      <c r="AA62" s="57" t="s">
        <v>95</v>
      </c>
      <c r="AB62" s="86" t="s">
        <v>116</v>
      </c>
      <c r="AC62" s="95"/>
      <c r="AD62" s="95"/>
      <c r="AE62" s="95"/>
      <c r="AF62" s="95"/>
      <c r="AG62" s="95"/>
      <c r="AH62" s="95"/>
      <c r="AI62" s="95"/>
      <c r="AJ62" s="95"/>
      <c r="AK62" s="95"/>
      <c r="AL62" s="95"/>
      <c r="AM62" s="15">
        <f t="shared" si="23"/>
        <v>0</v>
      </c>
    </row>
    <row r="63" spans="1:39" ht="16.5" customHeight="1" x14ac:dyDescent="0.25">
      <c r="A63" s="13" t="s">
        <v>96</v>
      </c>
      <c r="B63" s="92" t="s">
        <v>112</v>
      </c>
      <c r="C63" s="96"/>
      <c r="D63" s="96"/>
      <c r="E63" s="96"/>
      <c r="F63" s="96"/>
      <c r="G63" s="96"/>
      <c r="H63" s="96"/>
      <c r="I63" s="96"/>
      <c r="J63" s="96"/>
      <c r="K63" s="96"/>
      <c r="L63" s="96"/>
      <c r="M63" s="30">
        <v>4612719</v>
      </c>
      <c r="N63" s="13" t="s">
        <v>96</v>
      </c>
      <c r="O63" s="92" t="s">
        <v>112</v>
      </c>
      <c r="P63" s="96"/>
      <c r="Q63" s="96"/>
      <c r="R63" s="96"/>
      <c r="S63" s="96"/>
      <c r="T63" s="96"/>
      <c r="U63" s="96"/>
      <c r="V63" s="96"/>
      <c r="W63" s="96"/>
      <c r="X63" s="96"/>
      <c r="Y63" s="96"/>
      <c r="Z63" s="30">
        <v>4612719</v>
      </c>
      <c r="AA63" s="13" t="s">
        <v>96</v>
      </c>
      <c r="AB63" s="92" t="s">
        <v>112</v>
      </c>
      <c r="AC63" s="96"/>
      <c r="AD63" s="96"/>
      <c r="AE63" s="96"/>
      <c r="AF63" s="96"/>
      <c r="AG63" s="96"/>
      <c r="AH63" s="96"/>
      <c r="AI63" s="96"/>
      <c r="AJ63" s="96"/>
      <c r="AK63" s="96"/>
      <c r="AL63" s="96"/>
      <c r="AM63" s="66">
        <f t="shared" si="23"/>
        <v>0</v>
      </c>
    </row>
    <row r="64" spans="1:39" ht="16.5" customHeight="1" x14ac:dyDescent="0.25">
      <c r="A64" s="31" t="s">
        <v>21</v>
      </c>
      <c r="B64" s="97" t="s">
        <v>117</v>
      </c>
      <c r="C64" s="98"/>
      <c r="D64" s="98"/>
      <c r="E64" s="98"/>
      <c r="F64" s="98"/>
      <c r="G64" s="98"/>
      <c r="H64" s="98"/>
      <c r="I64" s="98"/>
      <c r="J64" s="98"/>
      <c r="K64" s="98"/>
      <c r="L64" s="98"/>
      <c r="M64" s="32">
        <v>4612719</v>
      </c>
      <c r="N64" s="31" t="s">
        <v>21</v>
      </c>
      <c r="O64" s="97" t="s">
        <v>117</v>
      </c>
      <c r="P64" s="98"/>
      <c r="Q64" s="98"/>
      <c r="R64" s="98"/>
      <c r="S64" s="98"/>
      <c r="T64" s="98"/>
      <c r="U64" s="98"/>
      <c r="V64" s="98"/>
      <c r="W64" s="98"/>
      <c r="X64" s="98"/>
      <c r="Y64" s="98"/>
      <c r="Z64" s="32">
        <v>4612719</v>
      </c>
      <c r="AA64" s="31" t="s">
        <v>21</v>
      </c>
      <c r="AB64" s="97" t="s">
        <v>117</v>
      </c>
      <c r="AC64" s="98"/>
      <c r="AD64" s="98"/>
      <c r="AE64" s="98"/>
      <c r="AF64" s="98"/>
      <c r="AG64" s="98"/>
      <c r="AH64" s="98"/>
      <c r="AI64" s="98"/>
      <c r="AJ64" s="98"/>
      <c r="AK64" s="98"/>
      <c r="AL64" s="98"/>
      <c r="AM64" s="66">
        <f t="shared" si="23"/>
        <v>0</v>
      </c>
    </row>
    <row r="65" spans="1:39" ht="16.5" customHeight="1" x14ac:dyDescent="0.25">
      <c r="A65" s="13" t="s">
        <v>84</v>
      </c>
      <c r="B65" s="92" t="s">
        <v>118</v>
      </c>
      <c r="C65" s="96"/>
      <c r="D65" s="96"/>
      <c r="E65" s="96"/>
      <c r="F65" s="96"/>
      <c r="G65" s="96"/>
      <c r="H65" s="96"/>
      <c r="I65" s="96"/>
      <c r="J65" s="96"/>
      <c r="K65" s="96"/>
      <c r="L65" s="96"/>
      <c r="M65" s="30">
        <f>M66+M67</f>
        <v>105134</v>
      </c>
      <c r="N65" s="13" t="s">
        <v>84</v>
      </c>
      <c r="O65" s="92" t="s">
        <v>118</v>
      </c>
      <c r="P65" s="96"/>
      <c r="Q65" s="96"/>
      <c r="R65" s="96"/>
      <c r="S65" s="96"/>
      <c r="T65" s="96"/>
      <c r="U65" s="96"/>
      <c r="V65" s="96"/>
      <c r="W65" s="96"/>
      <c r="X65" s="96"/>
      <c r="Y65" s="96"/>
      <c r="Z65" s="30">
        <f>Z66+Z67</f>
        <v>105134</v>
      </c>
      <c r="AA65" s="13" t="s">
        <v>84</v>
      </c>
      <c r="AB65" s="92" t="s">
        <v>118</v>
      </c>
      <c r="AC65" s="96"/>
      <c r="AD65" s="96"/>
      <c r="AE65" s="96"/>
      <c r="AF65" s="96"/>
      <c r="AG65" s="96"/>
      <c r="AH65" s="96"/>
      <c r="AI65" s="96"/>
      <c r="AJ65" s="96"/>
      <c r="AK65" s="96"/>
      <c r="AL65" s="96"/>
      <c r="AM65" s="66">
        <f t="shared" si="23"/>
        <v>0</v>
      </c>
    </row>
    <row r="66" spans="1:39" ht="16.5" customHeight="1" x14ac:dyDescent="0.25">
      <c r="A66" s="31" t="s">
        <v>21</v>
      </c>
      <c r="B66" s="97" t="s">
        <v>119</v>
      </c>
      <c r="C66" s="98"/>
      <c r="D66" s="98"/>
      <c r="E66" s="98"/>
      <c r="F66" s="98"/>
      <c r="G66" s="98"/>
      <c r="H66" s="98"/>
      <c r="I66" s="98"/>
      <c r="J66" s="98"/>
      <c r="K66" s="98"/>
      <c r="L66" s="98"/>
      <c r="M66" s="32">
        <v>40254</v>
      </c>
      <c r="N66" s="31" t="s">
        <v>21</v>
      </c>
      <c r="O66" s="97" t="s">
        <v>119</v>
      </c>
      <c r="P66" s="98"/>
      <c r="Q66" s="98"/>
      <c r="R66" s="98"/>
      <c r="S66" s="98"/>
      <c r="T66" s="98"/>
      <c r="U66" s="98"/>
      <c r="V66" s="98"/>
      <c r="W66" s="98"/>
      <c r="X66" s="98"/>
      <c r="Y66" s="98"/>
      <c r="Z66" s="32">
        <v>40254</v>
      </c>
      <c r="AA66" s="31" t="s">
        <v>21</v>
      </c>
      <c r="AB66" s="97" t="s">
        <v>119</v>
      </c>
      <c r="AC66" s="98"/>
      <c r="AD66" s="98"/>
      <c r="AE66" s="98"/>
      <c r="AF66" s="98"/>
      <c r="AG66" s="98"/>
      <c r="AH66" s="98"/>
      <c r="AI66" s="98"/>
      <c r="AJ66" s="98"/>
      <c r="AK66" s="98"/>
      <c r="AL66" s="98"/>
      <c r="AM66" s="66">
        <f t="shared" si="23"/>
        <v>0</v>
      </c>
    </row>
    <row r="67" spans="1:39" ht="16.5" customHeight="1" x14ac:dyDescent="0.25">
      <c r="A67" s="31" t="s">
        <v>22</v>
      </c>
      <c r="B67" s="97" t="s">
        <v>61</v>
      </c>
      <c r="C67" s="98"/>
      <c r="D67" s="98"/>
      <c r="E67" s="98"/>
      <c r="F67" s="98"/>
      <c r="G67" s="98"/>
      <c r="H67" s="98"/>
      <c r="I67" s="98"/>
      <c r="J67" s="98"/>
      <c r="K67" s="98"/>
      <c r="L67" s="98"/>
      <c r="M67" s="32">
        <v>64880</v>
      </c>
      <c r="N67" s="31" t="s">
        <v>22</v>
      </c>
      <c r="O67" s="97" t="s">
        <v>61</v>
      </c>
      <c r="P67" s="98"/>
      <c r="Q67" s="98"/>
      <c r="R67" s="98"/>
      <c r="S67" s="98"/>
      <c r="T67" s="98"/>
      <c r="U67" s="98"/>
      <c r="V67" s="98"/>
      <c r="W67" s="98"/>
      <c r="X67" s="98"/>
      <c r="Y67" s="98"/>
      <c r="Z67" s="32">
        <v>64880</v>
      </c>
      <c r="AA67" s="31" t="s">
        <v>22</v>
      </c>
      <c r="AB67" s="97" t="s">
        <v>61</v>
      </c>
      <c r="AC67" s="98"/>
      <c r="AD67" s="98"/>
      <c r="AE67" s="98"/>
      <c r="AF67" s="98"/>
      <c r="AG67" s="98"/>
      <c r="AH67" s="98"/>
      <c r="AI67" s="98"/>
      <c r="AJ67" s="98"/>
      <c r="AK67" s="98"/>
      <c r="AL67" s="98"/>
      <c r="AM67" s="66">
        <f t="shared" si="23"/>
        <v>0</v>
      </c>
    </row>
    <row r="68" spans="1:39" ht="16.5" customHeight="1" x14ac:dyDescent="0.25">
      <c r="A68" s="13" t="s">
        <v>85</v>
      </c>
      <c r="B68" s="92" t="s">
        <v>45</v>
      </c>
      <c r="C68" s="96"/>
      <c r="D68" s="96"/>
      <c r="E68" s="96"/>
      <c r="F68" s="96"/>
      <c r="G68" s="96"/>
      <c r="H68" s="96"/>
      <c r="I68" s="96"/>
      <c r="J68" s="96"/>
      <c r="K68" s="96"/>
      <c r="L68" s="96"/>
      <c r="M68" s="30">
        <v>49222</v>
      </c>
      <c r="N68" s="13" t="s">
        <v>85</v>
      </c>
      <c r="O68" s="92" t="s">
        <v>45</v>
      </c>
      <c r="P68" s="96"/>
      <c r="Q68" s="96"/>
      <c r="R68" s="96"/>
      <c r="S68" s="96"/>
      <c r="T68" s="96"/>
      <c r="U68" s="96"/>
      <c r="V68" s="96"/>
      <c r="W68" s="96"/>
      <c r="X68" s="96"/>
      <c r="Y68" s="96"/>
      <c r="Z68" s="30">
        <v>49222</v>
      </c>
      <c r="AA68" s="13" t="s">
        <v>85</v>
      </c>
      <c r="AB68" s="92" t="s">
        <v>45</v>
      </c>
      <c r="AC68" s="96"/>
      <c r="AD68" s="96"/>
      <c r="AE68" s="96"/>
      <c r="AF68" s="96"/>
      <c r="AG68" s="96"/>
      <c r="AH68" s="96"/>
      <c r="AI68" s="96"/>
      <c r="AJ68" s="96"/>
      <c r="AK68" s="96"/>
      <c r="AL68" s="96"/>
      <c r="AM68" s="66">
        <f t="shared" si="23"/>
        <v>0</v>
      </c>
    </row>
    <row r="69" spans="1:39" ht="16.5" customHeight="1" x14ac:dyDescent="0.25">
      <c r="A69" s="31" t="s">
        <v>21</v>
      </c>
      <c r="B69" s="97" t="s">
        <v>117</v>
      </c>
      <c r="C69" s="98"/>
      <c r="D69" s="98"/>
      <c r="E69" s="98"/>
      <c r="F69" s="98"/>
      <c r="G69" s="98"/>
      <c r="H69" s="98"/>
      <c r="I69" s="98"/>
      <c r="J69" s="98"/>
      <c r="K69" s="98"/>
      <c r="L69" s="98"/>
      <c r="M69" s="32">
        <v>49222</v>
      </c>
      <c r="N69" s="31" t="s">
        <v>21</v>
      </c>
      <c r="O69" s="97" t="s">
        <v>117</v>
      </c>
      <c r="P69" s="98"/>
      <c r="Q69" s="98"/>
      <c r="R69" s="98"/>
      <c r="S69" s="98"/>
      <c r="T69" s="98"/>
      <c r="U69" s="98"/>
      <c r="V69" s="98"/>
      <c r="W69" s="98"/>
      <c r="X69" s="98"/>
      <c r="Y69" s="98"/>
      <c r="Z69" s="32">
        <v>49222</v>
      </c>
      <c r="AA69" s="31" t="s">
        <v>21</v>
      </c>
      <c r="AB69" s="97" t="s">
        <v>117</v>
      </c>
      <c r="AC69" s="98"/>
      <c r="AD69" s="98"/>
      <c r="AE69" s="98"/>
      <c r="AF69" s="98"/>
      <c r="AG69" s="98"/>
      <c r="AH69" s="98"/>
      <c r="AI69" s="98"/>
      <c r="AJ69" s="98"/>
      <c r="AK69" s="98"/>
      <c r="AL69" s="98"/>
      <c r="AM69" s="66">
        <f t="shared" si="23"/>
        <v>0</v>
      </c>
    </row>
    <row r="70" spans="1:39" ht="16.5" customHeight="1" x14ac:dyDescent="0.25">
      <c r="A70" s="13" t="s">
        <v>86</v>
      </c>
      <c r="B70" s="92" t="s">
        <v>46</v>
      </c>
      <c r="C70" s="96"/>
      <c r="D70" s="96"/>
      <c r="E70" s="96"/>
      <c r="F70" s="96"/>
      <c r="G70" s="96"/>
      <c r="H70" s="96"/>
      <c r="I70" s="96"/>
      <c r="J70" s="96"/>
      <c r="K70" s="96"/>
      <c r="L70" s="96"/>
      <c r="M70" s="30">
        <f>M71+M72</f>
        <v>1843708</v>
      </c>
      <c r="N70" s="13" t="s">
        <v>86</v>
      </c>
      <c r="O70" s="92" t="s">
        <v>46</v>
      </c>
      <c r="P70" s="96"/>
      <c r="Q70" s="96"/>
      <c r="R70" s="96"/>
      <c r="S70" s="96"/>
      <c r="T70" s="96"/>
      <c r="U70" s="96"/>
      <c r="V70" s="96"/>
      <c r="W70" s="96"/>
      <c r="X70" s="96"/>
      <c r="Y70" s="96"/>
      <c r="Z70" s="30">
        <f>Z71+Z72</f>
        <v>1843708</v>
      </c>
      <c r="AA70" s="13" t="s">
        <v>86</v>
      </c>
      <c r="AB70" s="92" t="s">
        <v>46</v>
      </c>
      <c r="AC70" s="96"/>
      <c r="AD70" s="96"/>
      <c r="AE70" s="96"/>
      <c r="AF70" s="96"/>
      <c r="AG70" s="96"/>
      <c r="AH70" s="96"/>
      <c r="AI70" s="96"/>
      <c r="AJ70" s="96"/>
      <c r="AK70" s="96"/>
      <c r="AL70" s="96"/>
      <c r="AM70" s="66">
        <f t="shared" si="23"/>
        <v>0</v>
      </c>
    </row>
    <row r="71" spans="1:39" ht="15.75" customHeight="1" x14ac:dyDescent="0.25">
      <c r="A71" s="31" t="s">
        <v>21</v>
      </c>
      <c r="B71" s="97" t="s">
        <v>119</v>
      </c>
      <c r="C71" s="98"/>
      <c r="D71" s="98"/>
      <c r="E71" s="98"/>
      <c r="F71" s="98"/>
      <c r="G71" s="98"/>
      <c r="H71" s="98"/>
      <c r="I71" s="98"/>
      <c r="J71" s="98"/>
      <c r="K71" s="98"/>
      <c r="L71" s="98"/>
      <c r="M71" s="32">
        <v>1380480</v>
      </c>
      <c r="N71" s="31" t="s">
        <v>21</v>
      </c>
      <c r="O71" s="97" t="s">
        <v>119</v>
      </c>
      <c r="P71" s="98"/>
      <c r="Q71" s="98"/>
      <c r="R71" s="98"/>
      <c r="S71" s="98"/>
      <c r="T71" s="98"/>
      <c r="U71" s="98"/>
      <c r="V71" s="98"/>
      <c r="W71" s="98"/>
      <c r="X71" s="98"/>
      <c r="Y71" s="98"/>
      <c r="Z71" s="32">
        <v>1380480</v>
      </c>
      <c r="AA71" s="31" t="s">
        <v>21</v>
      </c>
      <c r="AB71" s="97" t="s">
        <v>119</v>
      </c>
      <c r="AC71" s="98"/>
      <c r="AD71" s="98"/>
      <c r="AE71" s="98"/>
      <c r="AF71" s="98"/>
      <c r="AG71" s="98"/>
      <c r="AH71" s="98"/>
      <c r="AI71" s="98"/>
      <c r="AJ71" s="98"/>
      <c r="AK71" s="98"/>
      <c r="AL71" s="98"/>
      <c r="AM71" s="66">
        <f t="shared" si="23"/>
        <v>0</v>
      </c>
    </row>
    <row r="72" spans="1:39" ht="15.75" customHeight="1" x14ac:dyDescent="0.25">
      <c r="A72" s="31" t="s">
        <v>22</v>
      </c>
      <c r="B72" s="97" t="s">
        <v>60</v>
      </c>
      <c r="C72" s="98"/>
      <c r="D72" s="98"/>
      <c r="E72" s="98"/>
      <c r="F72" s="98"/>
      <c r="G72" s="98"/>
      <c r="H72" s="98"/>
      <c r="I72" s="98"/>
      <c r="J72" s="98"/>
      <c r="K72" s="98"/>
      <c r="L72" s="98"/>
      <c r="M72" s="32">
        <f>1843708-M71</f>
        <v>463228</v>
      </c>
      <c r="N72" s="31" t="s">
        <v>22</v>
      </c>
      <c r="O72" s="97" t="s">
        <v>60</v>
      </c>
      <c r="P72" s="98"/>
      <c r="Q72" s="98"/>
      <c r="R72" s="98"/>
      <c r="S72" s="98"/>
      <c r="T72" s="98"/>
      <c r="U72" s="98"/>
      <c r="V72" s="98"/>
      <c r="W72" s="98"/>
      <c r="X72" s="98"/>
      <c r="Y72" s="98"/>
      <c r="Z72" s="32">
        <f>1843708-Z71</f>
        <v>463228</v>
      </c>
      <c r="AA72" s="31" t="s">
        <v>22</v>
      </c>
      <c r="AB72" s="97" t="s">
        <v>60</v>
      </c>
      <c r="AC72" s="98"/>
      <c r="AD72" s="98"/>
      <c r="AE72" s="98"/>
      <c r="AF72" s="98"/>
      <c r="AG72" s="98"/>
      <c r="AH72" s="98"/>
      <c r="AI72" s="98"/>
      <c r="AJ72" s="98"/>
      <c r="AK72" s="98"/>
      <c r="AL72" s="98"/>
      <c r="AM72" s="66">
        <f t="shared" si="23"/>
        <v>0</v>
      </c>
    </row>
    <row r="73" spans="1:39" ht="15.75" customHeight="1" x14ac:dyDescent="0.25">
      <c r="A73" s="13" t="s">
        <v>87</v>
      </c>
      <c r="B73" s="92" t="s">
        <v>115</v>
      </c>
      <c r="C73" s="96"/>
      <c r="D73" s="96"/>
      <c r="E73" s="96"/>
      <c r="F73" s="96"/>
      <c r="G73" s="96"/>
      <c r="H73" s="96"/>
      <c r="I73" s="96"/>
      <c r="J73" s="96"/>
      <c r="K73" s="96"/>
      <c r="L73" s="96"/>
      <c r="M73" s="30">
        <v>1064551</v>
      </c>
      <c r="N73" s="13" t="s">
        <v>87</v>
      </c>
      <c r="O73" s="92" t="s">
        <v>115</v>
      </c>
      <c r="P73" s="96"/>
      <c r="Q73" s="96"/>
      <c r="R73" s="96"/>
      <c r="S73" s="96"/>
      <c r="T73" s="96"/>
      <c r="U73" s="96"/>
      <c r="V73" s="96"/>
      <c r="W73" s="96"/>
      <c r="X73" s="96"/>
      <c r="Y73" s="96"/>
      <c r="Z73" s="30">
        <v>1064551</v>
      </c>
      <c r="AA73" s="13" t="s">
        <v>87</v>
      </c>
      <c r="AB73" s="92" t="s">
        <v>115</v>
      </c>
      <c r="AC73" s="96"/>
      <c r="AD73" s="96"/>
      <c r="AE73" s="96"/>
      <c r="AF73" s="96"/>
      <c r="AG73" s="96"/>
      <c r="AH73" s="96"/>
      <c r="AI73" s="96"/>
      <c r="AJ73" s="96"/>
      <c r="AK73" s="96"/>
      <c r="AL73" s="96"/>
      <c r="AM73" s="66">
        <f t="shared" si="23"/>
        <v>0</v>
      </c>
    </row>
    <row r="74" spans="1:39" ht="15.75" customHeight="1" x14ac:dyDescent="0.25">
      <c r="A74" s="31" t="s">
        <v>21</v>
      </c>
      <c r="B74" s="97" t="s">
        <v>117</v>
      </c>
      <c r="C74" s="98"/>
      <c r="D74" s="98"/>
      <c r="E74" s="98"/>
      <c r="F74" s="98"/>
      <c r="G74" s="98"/>
      <c r="H74" s="98"/>
      <c r="I74" s="98"/>
      <c r="J74" s="98"/>
      <c r="K74" s="98"/>
      <c r="L74" s="98"/>
      <c r="M74" s="32">
        <v>1064551</v>
      </c>
      <c r="N74" s="31" t="s">
        <v>21</v>
      </c>
      <c r="O74" s="97" t="s">
        <v>117</v>
      </c>
      <c r="P74" s="98"/>
      <c r="Q74" s="98"/>
      <c r="R74" s="98"/>
      <c r="S74" s="98"/>
      <c r="T74" s="98"/>
      <c r="U74" s="98"/>
      <c r="V74" s="98"/>
      <c r="W74" s="98"/>
      <c r="X74" s="98"/>
      <c r="Y74" s="98"/>
      <c r="Z74" s="32">
        <v>1064551</v>
      </c>
      <c r="AA74" s="31" t="s">
        <v>21</v>
      </c>
      <c r="AB74" s="97" t="s">
        <v>117</v>
      </c>
      <c r="AC74" s="98"/>
      <c r="AD74" s="98"/>
      <c r="AE74" s="98"/>
      <c r="AF74" s="98"/>
      <c r="AG74" s="98"/>
      <c r="AH74" s="98"/>
      <c r="AI74" s="98"/>
      <c r="AJ74" s="98"/>
      <c r="AK74" s="98"/>
      <c r="AL74" s="98"/>
      <c r="AM74" s="66">
        <f t="shared" si="23"/>
        <v>0</v>
      </c>
    </row>
    <row r="75" spans="1:39" ht="15.75" customHeight="1" x14ac:dyDescent="0.25">
      <c r="A75" s="13" t="s">
        <v>88</v>
      </c>
      <c r="B75" s="92" t="s">
        <v>120</v>
      </c>
      <c r="C75" s="96"/>
      <c r="D75" s="96"/>
      <c r="E75" s="96"/>
      <c r="F75" s="96"/>
      <c r="G75" s="96"/>
      <c r="H75" s="96"/>
      <c r="I75" s="96"/>
      <c r="J75" s="96"/>
      <c r="K75" s="96"/>
      <c r="L75" s="96"/>
      <c r="M75" s="30">
        <f>M76+M77</f>
        <v>1006439</v>
      </c>
      <c r="N75" s="13" t="s">
        <v>88</v>
      </c>
      <c r="O75" s="92" t="s">
        <v>120</v>
      </c>
      <c r="P75" s="96"/>
      <c r="Q75" s="96"/>
      <c r="R75" s="96"/>
      <c r="S75" s="96"/>
      <c r="T75" s="96"/>
      <c r="U75" s="96"/>
      <c r="V75" s="96"/>
      <c r="W75" s="96"/>
      <c r="X75" s="96"/>
      <c r="Y75" s="96"/>
      <c r="Z75" s="30">
        <f>Z76+Z77</f>
        <v>1006439</v>
      </c>
      <c r="AA75" s="13" t="s">
        <v>88</v>
      </c>
      <c r="AB75" s="92" t="s">
        <v>120</v>
      </c>
      <c r="AC75" s="96"/>
      <c r="AD75" s="96"/>
      <c r="AE75" s="96"/>
      <c r="AF75" s="96"/>
      <c r="AG75" s="96"/>
      <c r="AH75" s="96"/>
      <c r="AI75" s="96"/>
      <c r="AJ75" s="96"/>
      <c r="AK75" s="96"/>
      <c r="AL75" s="96"/>
      <c r="AM75" s="66">
        <f t="shared" si="23"/>
        <v>0</v>
      </c>
    </row>
    <row r="76" spans="1:39" ht="16.5" customHeight="1" x14ac:dyDescent="0.25">
      <c r="A76" s="31" t="s">
        <v>21</v>
      </c>
      <c r="B76" s="97" t="s">
        <v>61</v>
      </c>
      <c r="C76" s="98"/>
      <c r="D76" s="98"/>
      <c r="E76" s="98"/>
      <c r="F76" s="98"/>
      <c r="G76" s="98"/>
      <c r="H76" s="98"/>
      <c r="I76" s="98"/>
      <c r="J76" s="98"/>
      <c r="K76" s="98"/>
      <c r="L76" s="98"/>
      <c r="M76" s="32">
        <v>121931</v>
      </c>
      <c r="N76" s="31" t="s">
        <v>21</v>
      </c>
      <c r="O76" s="97" t="s">
        <v>61</v>
      </c>
      <c r="P76" s="98"/>
      <c r="Q76" s="98"/>
      <c r="R76" s="98"/>
      <c r="S76" s="98"/>
      <c r="T76" s="98"/>
      <c r="U76" s="98"/>
      <c r="V76" s="98"/>
      <c r="W76" s="98"/>
      <c r="X76" s="98"/>
      <c r="Y76" s="98"/>
      <c r="Z76" s="32">
        <v>121931</v>
      </c>
      <c r="AA76" s="31" t="s">
        <v>21</v>
      </c>
      <c r="AB76" s="97" t="s">
        <v>61</v>
      </c>
      <c r="AC76" s="98"/>
      <c r="AD76" s="98"/>
      <c r="AE76" s="98"/>
      <c r="AF76" s="98"/>
      <c r="AG76" s="98"/>
      <c r="AH76" s="98"/>
      <c r="AI76" s="98"/>
      <c r="AJ76" s="98"/>
      <c r="AK76" s="98"/>
      <c r="AL76" s="98"/>
      <c r="AM76" s="66">
        <f t="shared" si="23"/>
        <v>0</v>
      </c>
    </row>
    <row r="77" spans="1:39" ht="15.75" customHeight="1" thickBot="1" x14ac:dyDescent="0.3">
      <c r="A77" s="34" t="s">
        <v>22</v>
      </c>
      <c r="B77" s="99" t="s">
        <v>68</v>
      </c>
      <c r="C77" s="100"/>
      <c r="D77" s="100"/>
      <c r="E77" s="100"/>
      <c r="F77" s="100"/>
      <c r="G77" s="100"/>
      <c r="H77" s="100"/>
      <c r="I77" s="100"/>
      <c r="J77" s="100"/>
      <c r="K77" s="100"/>
      <c r="L77" s="100"/>
      <c r="M77" s="33">
        <v>884508</v>
      </c>
      <c r="N77" s="34" t="s">
        <v>22</v>
      </c>
      <c r="O77" s="99" t="s">
        <v>68</v>
      </c>
      <c r="P77" s="100"/>
      <c r="Q77" s="100"/>
      <c r="R77" s="100"/>
      <c r="S77" s="100"/>
      <c r="T77" s="100"/>
      <c r="U77" s="100"/>
      <c r="V77" s="100"/>
      <c r="W77" s="100"/>
      <c r="X77" s="100"/>
      <c r="Y77" s="100"/>
      <c r="Z77" s="33">
        <v>884508</v>
      </c>
      <c r="AA77" s="34" t="s">
        <v>22</v>
      </c>
      <c r="AB77" s="99" t="s">
        <v>68</v>
      </c>
      <c r="AC77" s="100"/>
      <c r="AD77" s="100"/>
      <c r="AE77" s="100"/>
      <c r="AF77" s="100"/>
      <c r="AG77" s="100"/>
      <c r="AH77" s="100"/>
      <c r="AI77" s="100"/>
      <c r="AJ77" s="100"/>
      <c r="AK77" s="100"/>
      <c r="AL77" s="100"/>
      <c r="AM77" s="67">
        <f t="shared" si="23"/>
        <v>0</v>
      </c>
    </row>
    <row r="78" spans="1:39" ht="46.9" customHeight="1" thickBot="1" x14ac:dyDescent="0.3">
      <c r="A78" s="43" t="s">
        <v>97</v>
      </c>
      <c r="B78" s="86" t="s">
        <v>103</v>
      </c>
      <c r="C78" s="95"/>
      <c r="D78" s="95"/>
      <c r="E78" s="95"/>
      <c r="F78" s="95"/>
      <c r="G78" s="95"/>
      <c r="H78" s="95"/>
      <c r="I78" s="95"/>
      <c r="J78" s="95"/>
      <c r="K78" s="95"/>
      <c r="L78" s="95"/>
      <c r="M78" s="29">
        <f>0+1860</f>
        <v>1860</v>
      </c>
      <c r="N78" s="57" t="s">
        <v>97</v>
      </c>
      <c r="O78" s="86" t="s">
        <v>103</v>
      </c>
      <c r="P78" s="95"/>
      <c r="Q78" s="95"/>
      <c r="R78" s="95"/>
      <c r="S78" s="95"/>
      <c r="T78" s="95"/>
      <c r="U78" s="95"/>
      <c r="V78" s="95"/>
      <c r="W78" s="95"/>
      <c r="X78" s="95"/>
      <c r="Y78" s="95"/>
      <c r="Z78" s="29">
        <f>0+1860</f>
        <v>1860</v>
      </c>
      <c r="AA78" s="68" t="s">
        <v>97</v>
      </c>
      <c r="AB78" s="116" t="s">
        <v>103</v>
      </c>
      <c r="AC78" s="138"/>
      <c r="AD78" s="138"/>
      <c r="AE78" s="138"/>
      <c r="AF78" s="138"/>
      <c r="AG78" s="138"/>
      <c r="AH78" s="138"/>
      <c r="AI78" s="138"/>
      <c r="AJ78" s="138"/>
      <c r="AK78" s="138"/>
      <c r="AL78" s="138"/>
      <c r="AM78" s="46">
        <f t="shared" si="23"/>
        <v>0</v>
      </c>
    </row>
    <row r="79" spans="1:39" ht="49.5" customHeight="1" thickBot="1" x14ac:dyDescent="0.3">
      <c r="A79" s="43" t="s">
        <v>100</v>
      </c>
      <c r="B79" s="86" t="s">
        <v>121</v>
      </c>
      <c r="C79" s="95"/>
      <c r="D79" s="95"/>
      <c r="E79" s="95"/>
      <c r="F79" s="95"/>
      <c r="G79" s="95"/>
      <c r="H79" s="95"/>
      <c r="I79" s="95"/>
      <c r="J79" s="95"/>
      <c r="K79" s="95"/>
      <c r="L79" s="95"/>
      <c r="M79" s="29">
        <f>0+267546</f>
        <v>267546</v>
      </c>
      <c r="N79" s="57" t="s">
        <v>100</v>
      </c>
      <c r="O79" s="86" t="s">
        <v>121</v>
      </c>
      <c r="P79" s="95"/>
      <c r="Q79" s="95"/>
      <c r="R79" s="95"/>
      <c r="S79" s="95"/>
      <c r="T79" s="95"/>
      <c r="U79" s="95"/>
      <c r="V79" s="95"/>
      <c r="W79" s="95"/>
      <c r="X79" s="95"/>
      <c r="Y79" s="95"/>
      <c r="Z79" s="29">
        <f>0+267546</f>
        <v>267546</v>
      </c>
      <c r="AA79" s="57" t="s">
        <v>100</v>
      </c>
      <c r="AB79" s="86" t="s">
        <v>121</v>
      </c>
      <c r="AC79" s="95"/>
      <c r="AD79" s="95"/>
      <c r="AE79" s="95"/>
      <c r="AF79" s="95"/>
      <c r="AG79" s="95"/>
      <c r="AH79" s="95"/>
      <c r="AI79" s="95"/>
      <c r="AJ79" s="95"/>
      <c r="AK79" s="95"/>
      <c r="AL79" s="95"/>
      <c r="AM79" s="46">
        <f t="shared" si="23"/>
        <v>0</v>
      </c>
    </row>
    <row r="80" spans="1:39" ht="31.5" customHeight="1" thickBot="1" x14ac:dyDescent="0.3">
      <c r="A80" s="36" t="s">
        <v>101</v>
      </c>
      <c r="B80" s="101" t="s">
        <v>89</v>
      </c>
      <c r="C80" s="102"/>
      <c r="D80" s="102"/>
      <c r="E80" s="102"/>
      <c r="F80" s="102"/>
      <c r="G80" s="102"/>
      <c r="H80" s="102"/>
      <c r="I80" s="102"/>
      <c r="J80" s="102"/>
      <c r="K80" s="102"/>
      <c r="L80" s="102"/>
      <c r="M80" s="37">
        <f>0+747000</f>
        <v>747000</v>
      </c>
      <c r="N80" s="36" t="s">
        <v>101</v>
      </c>
      <c r="O80" s="101" t="s">
        <v>89</v>
      </c>
      <c r="P80" s="102"/>
      <c r="Q80" s="102"/>
      <c r="R80" s="102"/>
      <c r="S80" s="102"/>
      <c r="T80" s="102"/>
      <c r="U80" s="102"/>
      <c r="V80" s="102"/>
      <c r="W80" s="102"/>
      <c r="X80" s="102"/>
      <c r="Y80" s="102"/>
      <c r="Z80" s="37">
        <f>0+747000</f>
        <v>747000</v>
      </c>
      <c r="AA80" s="36" t="s">
        <v>101</v>
      </c>
      <c r="AB80" s="101" t="s">
        <v>89</v>
      </c>
      <c r="AC80" s="102"/>
      <c r="AD80" s="102"/>
      <c r="AE80" s="102"/>
      <c r="AF80" s="102"/>
      <c r="AG80" s="102"/>
      <c r="AH80" s="102"/>
      <c r="AI80" s="102"/>
      <c r="AJ80" s="102"/>
      <c r="AK80" s="102"/>
      <c r="AL80" s="102"/>
      <c r="AM80" s="80">
        <f t="shared" si="23"/>
        <v>0</v>
      </c>
    </row>
    <row r="81" spans="1:39" ht="15.75" customHeight="1" x14ac:dyDescent="0.25">
      <c r="A81" s="83" t="s">
        <v>102</v>
      </c>
      <c r="B81" s="86" t="s">
        <v>20</v>
      </c>
      <c r="C81" s="91"/>
      <c r="D81" s="91"/>
      <c r="E81" s="91"/>
      <c r="F81" s="91"/>
      <c r="G81" s="91"/>
      <c r="H81" s="91"/>
      <c r="I81" s="91"/>
      <c r="J81" s="91"/>
      <c r="K81" s="91"/>
      <c r="L81" s="91"/>
      <c r="M81" s="5">
        <v>0</v>
      </c>
      <c r="N81" s="83" t="s">
        <v>102</v>
      </c>
      <c r="O81" s="86" t="s">
        <v>20</v>
      </c>
      <c r="P81" s="91"/>
      <c r="Q81" s="91"/>
      <c r="R81" s="91"/>
      <c r="S81" s="91"/>
      <c r="T81" s="91"/>
      <c r="U81" s="91"/>
      <c r="V81" s="91"/>
      <c r="W81" s="91"/>
      <c r="X81" s="91"/>
      <c r="Y81" s="91"/>
      <c r="Z81" s="5">
        <v>0</v>
      </c>
      <c r="AA81" s="83" t="s">
        <v>102</v>
      </c>
      <c r="AB81" s="86" t="s">
        <v>20</v>
      </c>
      <c r="AC81" s="91"/>
      <c r="AD81" s="91"/>
      <c r="AE81" s="91"/>
      <c r="AF81" s="91"/>
      <c r="AG81" s="91"/>
      <c r="AH81" s="91"/>
      <c r="AI81" s="91"/>
      <c r="AJ81" s="91"/>
      <c r="AK81" s="91"/>
      <c r="AL81" s="91"/>
      <c r="AM81" s="5">
        <f t="shared" si="23"/>
        <v>0</v>
      </c>
    </row>
    <row r="82" spans="1:39" ht="49.5" customHeight="1" x14ac:dyDescent="0.25">
      <c r="A82" s="84"/>
      <c r="B82" s="87"/>
      <c r="C82" s="92" t="s">
        <v>122</v>
      </c>
      <c r="D82" s="93"/>
      <c r="E82" s="93"/>
      <c r="F82" s="93"/>
      <c r="G82" s="93"/>
      <c r="H82" s="93"/>
      <c r="I82" s="93"/>
      <c r="J82" s="93"/>
      <c r="K82" s="93"/>
      <c r="L82" s="93"/>
      <c r="M82" s="7">
        <v>800000</v>
      </c>
      <c r="N82" s="84"/>
      <c r="O82" s="87"/>
      <c r="P82" s="92" t="s">
        <v>122</v>
      </c>
      <c r="Q82" s="93"/>
      <c r="R82" s="93"/>
      <c r="S82" s="93"/>
      <c r="T82" s="93"/>
      <c r="U82" s="93"/>
      <c r="V82" s="93"/>
      <c r="W82" s="93"/>
      <c r="X82" s="93"/>
      <c r="Y82" s="93"/>
      <c r="Z82" s="7">
        <v>800000</v>
      </c>
      <c r="AA82" s="84"/>
      <c r="AB82" s="87"/>
      <c r="AC82" s="92" t="s">
        <v>122</v>
      </c>
      <c r="AD82" s="93"/>
      <c r="AE82" s="93"/>
      <c r="AF82" s="93"/>
      <c r="AG82" s="93"/>
      <c r="AH82" s="93"/>
      <c r="AI82" s="93"/>
      <c r="AJ82" s="93"/>
      <c r="AK82" s="93"/>
      <c r="AL82" s="93"/>
      <c r="AM82" s="66">
        <f t="shared" si="23"/>
        <v>0</v>
      </c>
    </row>
    <row r="83" spans="1:39" ht="69.75" customHeight="1" thickBot="1" x14ac:dyDescent="0.3">
      <c r="A83" s="85"/>
      <c r="B83" s="88"/>
      <c r="C83" s="89" t="s">
        <v>92</v>
      </c>
      <c r="D83" s="90"/>
      <c r="E83" s="90"/>
      <c r="F83" s="90"/>
      <c r="G83" s="90"/>
      <c r="H83" s="90"/>
      <c r="I83" s="90"/>
      <c r="J83" s="90"/>
      <c r="K83" s="90"/>
      <c r="L83" s="90"/>
      <c r="M83" s="12">
        <v>19402020</v>
      </c>
      <c r="N83" s="85"/>
      <c r="O83" s="88"/>
      <c r="P83" s="89" t="s">
        <v>128</v>
      </c>
      <c r="Q83" s="90"/>
      <c r="R83" s="90"/>
      <c r="S83" s="90"/>
      <c r="T83" s="90"/>
      <c r="U83" s="90"/>
      <c r="V83" s="90"/>
      <c r="W83" s="90"/>
      <c r="X83" s="90"/>
      <c r="Y83" s="90"/>
      <c r="Z83" s="65">
        <f>19402020+2579649</f>
        <v>21981669</v>
      </c>
      <c r="AA83" s="85"/>
      <c r="AB83" s="88"/>
      <c r="AC83" s="89" t="s">
        <v>128</v>
      </c>
      <c r="AD83" s="90"/>
      <c r="AE83" s="90"/>
      <c r="AF83" s="90"/>
      <c r="AG83" s="90"/>
      <c r="AH83" s="90"/>
      <c r="AI83" s="90"/>
      <c r="AJ83" s="90"/>
      <c r="AK83" s="90"/>
      <c r="AL83" s="90"/>
      <c r="AM83" s="67">
        <f t="shared" si="23"/>
        <v>2579649</v>
      </c>
    </row>
    <row r="84" spans="1:39" ht="37.5" customHeight="1" thickBot="1" x14ac:dyDescent="0.3">
      <c r="A84" s="35" t="s">
        <v>90</v>
      </c>
      <c r="B84" s="94" t="s">
        <v>66</v>
      </c>
      <c r="C84" s="94"/>
      <c r="D84" s="94"/>
      <c r="E84" s="94"/>
      <c r="F84" s="94"/>
      <c r="G84" s="94"/>
      <c r="H84" s="94"/>
      <c r="I84" s="94"/>
      <c r="J84" s="94"/>
      <c r="K84" s="94"/>
      <c r="L84" s="94"/>
      <c r="M84" s="38">
        <f>M14+M17+M22-M26</f>
        <v>140742186</v>
      </c>
      <c r="N84" s="35" t="s">
        <v>90</v>
      </c>
      <c r="O84" s="94" t="s">
        <v>66</v>
      </c>
      <c r="P84" s="94"/>
      <c r="Q84" s="94"/>
      <c r="R84" s="94"/>
      <c r="S84" s="94"/>
      <c r="T84" s="94"/>
      <c r="U84" s="94"/>
      <c r="V84" s="94"/>
      <c r="W84" s="94"/>
      <c r="X84" s="94"/>
      <c r="Y84" s="94"/>
      <c r="Z84" s="38">
        <f>Z14+Z17+Z22-Z26</f>
        <v>140742186</v>
      </c>
      <c r="AA84" s="35" t="s">
        <v>90</v>
      </c>
      <c r="AB84" s="94" t="s">
        <v>66</v>
      </c>
      <c r="AC84" s="94"/>
      <c r="AD84" s="94"/>
      <c r="AE84" s="94"/>
      <c r="AF84" s="94"/>
      <c r="AG84" s="94"/>
      <c r="AH84" s="94"/>
      <c r="AI84" s="94"/>
      <c r="AJ84" s="94"/>
      <c r="AK84" s="94"/>
      <c r="AL84" s="94"/>
      <c r="AM84" s="81">
        <f t="shared" si="23"/>
        <v>0</v>
      </c>
    </row>
    <row r="85" spans="1:39" x14ac:dyDescent="0.25">
      <c r="M85" s="2"/>
    </row>
    <row r="86" spans="1:39" ht="16.5" customHeight="1" x14ac:dyDescent="0.25"/>
    <row r="87" spans="1:39" ht="16.5" customHeight="1" x14ac:dyDescent="0.25"/>
    <row r="89" spans="1:39" ht="17.25" customHeight="1" x14ac:dyDescent="0.25"/>
    <row r="90" spans="1:39" ht="66.75" customHeight="1" x14ac:dyDescent="0.25">
      <c r="L90" s="82">
        <f>M33+M48</f>
        <v>25727425</v>
      </c>
      <c r="Y90" s="82">
        <f>Z33+Z48</f>
        <v>23147776</v>
      </c>
    </row>
    <row r="91" spans="1:39" ht="36" customHeight="1" x14ac:dyDescent="0.25"/>
    <row r="92" spans="1:39" ht="36" customHeight="1" x14ac:dyDescent="0.25"/>
    <row r="93" spans="1:39" ht="36" customHeight="1" x14ac:dyDescent="0.25"/>
    <row r="95" spans="1:39" ht="12.75" customHeight="1" x14ac:dyDescent="0.25"/>
    <row r="96" spans="1:39" ht="12.75" customHeight="1" x14ac:dyDescent="0.25"/>
    <row r="97" ht="12.75" customHeight="1" x14ac:dyDescent="0.25"/>
  </sheetData>
  <mergeCells count="240">
    <mergeCell ref="AB84:AL84"/>
    <mergeCell ref="AA13:AM13"/>
    <mergeCell ref="AA81:AA83"/>
    <mergeCell ref="AB81:AB83"/>
    <mergeCell ref="AC81:AL81"/>
    <mergeCell ref="AC82:AL82"/>
    <mergeCell ref="AC83:AL83"/>
    <mergeCell ref="AB76:AL76"/>
    <mergeCell ref="AB77:AL77"/>
    <mergeCell ref="AB78:AL78"/>
    <mergeCell ref="AB79:AL79"/>
    <mergeCell ref="AB80:AL80"/>
    <mergeCell ref="AB71:AL71"/>
    <mergeCell ref="AB72:AL72"/>
    <mergeCell ref="AB73:AL73"/>
    <mergeCell ref="AB74:AL74"/>
    <mergeCell ref="AB75:AL75"/>
    <mergeCell ref="AB66:AL66"/>
    <mergeCell ref="AB67:AL67"/>
    <mergeCell ref="AB68:AL68"/>
    <mergeCell ref="AB69:AL69"/>
    <mergeCell ref="AB70:AL70"/>
    <mergeCell ref="AB61:AL61"/>
    <mergeCell ref="AB62:AL62"/>
    <mergeCell ref="AB63:AL63"/>
    <mergeCell ref="AB64:AL64"/>
    <mergeCell ref="AB65:AL65"/>
    <mergeCell ref="AB56:AL56"/>
    <mergeCell ref="AB57:AL57"/>
    <mergeCell ref="AB58:AL58"/>
    <mergeCell ref="AB59:AL59"/>
    <mergeCell ref="AB60:AL60"/>
    <mergeCell ref="AB51:AL51"/>
    <mergeCell ref="AB52:AL52"/>
    <mergeCell ref="AB53:AL53"/>
    <mergeCell ref="AB54:AL54"/>
    <mergeCell ref="AB55:AL55"/>
    <mergeCell ref="AB46:AL46"/>
    <mergeCell ref="AB47:AL47"/>
    <mergeCell ref="AB48:AL48"/>
    <mergeCell ref="AB49:AL49"/>
    <mergeCell ref="AB50:AL50"/>
    <mergeCell ref="AB41:AL41"/>
    <mergeCell ref="AB42:AL42"/>
    <mergeCell ref="AB43:AL43"/>
    <mergeCell ref="AB44:AL44"/>
    <mergeCell ref="AB45:AL45"/>
    <mergeCell ref="AM28:AM31"/>
    <mergeCell ref="AC29:AC31"/>
    <mergeCell ref="AD29:AD31"/>
    <mergeCell ref="AE29:AE31"/>
    <mergeCell ref="AG29:AG31"/>
    <mergeCell ref="AH29:AJ29"/>
    <mergeCell ref="AK29:AK31"/>
    <mergeCell ref="AL29:AL31"/>
    <mergeCell ref="AH30:AH31"/>
    <mergeCell ref="AI30:AJ30"/>
    <mergeCell ref="AB27:AL27"/>
    <mergeCell ref="AA28:AA31"/>
    <mergeCell ref="AB28:AB31"/>
    <mergeCell ref="AC28:AE28"/>
    <mergeCell ref="AF28:AF31"/>
    <mergeCell ref="AG28:AJ28"/>
    <mergeCell ref="AK28:AL28"/>
    <mergeCell ref="O84:Y84"/>
    <mergeCell ref="A13:M13"/>
    <mergeCell ref="N13:Z13"/>
    <mergeCell ref="AB14:AL14"/>
    <mergeCell ref="AB15:AL15"/>
    <mergeCell ref="AB16:AL16"/>
    <mergeCell ref="AB17:AL17"/>
    <mergeCell ref="AB18:AL18"/>
    <mergeCell ref="AB19:AL19"/>
    <mergeCell ref="AB20:AL20"/>
    <mergeCell ref="AB21:AL21"/>
    <mergeCell ref="AB22:AL22"/>
    <mergeCell ref="AB23:AL23"/>
    <mergeCell ref="AB24:AL24"/>
    <mergeCell ref="AB25:AL25"/>
    <mergeCell ref="AB26:AL26"/>
    <mergeCell ref="N81:N83"/>
    <mergeCell ref="O81:O83"/>
    <mergeCell ref="P81:Y81"/>
    <mergeCell ref="P82:Y82"/>
    <mergeCell ref="P83:Y83"/>
    <mergeCell ref="O76:Y76"/>
    <mergeCell ref="O77:Y77"/>
    <mergeCell ref="O78:Y78"/>
    <mergeCell ref="O79:Y79"/>
    <mergeCell ref="O80:Y80"/>
    <mergeCell ref="O71:Y71"/>
    <mergeCell ref="O72:Y72"/>
    <mergeCell ref="O73:Y73"/>
    <mergeCell ref="O74:Y74"/>
    <mergeCell ref="O75:Y75"/>
    <mergeCell ref="O66:Y66"/>
    <mergeCell ref="O67:Y67"/>
    <mergeCell ref="O68:Y68"/>
    <mergeCell ref="O69:Y69"/>
    <mergeCell ref="O70:Y70"/>
    <mergeCell ref="O61:Y61"/>
    <mergeCell ref="O62:Y62"/>
    <mergeCell ref="O63:Y63"/>
    <mergeCell ref="O64:Y64"/>
    <mergeCell ref="O65:Y65"/>
    <mergeCell ref="O56:Y56"/>
    <mergeCell ref="O57:Y57"/>
    <mergeCell ref="O58:Y58"/>
    <mergeCell ref="O59:Y59"/>
    <mergeCell ref="O60:Y60"/>
    <mergeCell ref="O51:Y51"/>
    <mergeCell ref="O52:Y52"/>
    <mergeCell ref="O53:Y53"/>
    <mergeCell ref="O54:Y54"/>
    <mergeCell ref="O55:Y55"/>
    <mergeCell ref="O46:Y46"/>
    <mergeCell ref="O47:Y47"/>
    <mergeCell ref="O48:Y48"/>
    <mergeCell ref="O49:Y49"/>
    <mergeCell ref="O50:Y50"/>
    <mergeCell ref="O41:Y41"/>
    <mergeCell ref="O42:Y42"/>
    <mergeCell ref="O43:Y43"/>
    <mergeCell ref="O44:Y44"/>
    <mergeCell ref="O45:Y45"/>
    <mergeCell ref="Z28:Z31"/>
    <mergeCell ref="P29:P31"/>
    <mergeCell ref="Q29:Q31"/>
    <mergeCell ref="R29:R31"/>
    <mergeCell ref="T29:T31"/>
    <mergeCell ref="U29:W29"/>
    <mergeCell ref="X29:X31"/>
    <mergeCell ref="Y29:Y31"/>
    <mergeCell ref="U30:U31"/>
    <mergeCell ref="V30:W30"/>
    <mergeCell ref="O24:Y24"/>
    <mergeCell ref="O25:Y25"/>
    <mergeCell ref="O26:Y26"/>
    <mergeCell ref="O27:Y27"/>
    <mergeCell ref="N28:N31"/>
    <mergeCell ref="O28:O31"/>
    <mergeCell ref="P28:R28"/>
    <mergeCell ref="S28:S31"/>
    <mergeCell ref="T28:W28"/>
    <mergeCell ref="X28:Y28"/>
    <mergeCell ref="O19:Y19"/>
    <mergeCell ref="O20:Y20"/>
    <mergeCell ref="O21:Y21"/>
    <mergeCell ref="O22:Y22"/>
    <mergeCell ref="O23:Y23"/>
    <mergeCell ref="O14:Y14"/>
    <mergeCell ref="O15:Y15"/>
    <mergeCell ref="O16:Y16"/>
    <mergeCell ref="O17:Y17"/>
    <mergeCell ref="O18:Y18"/>
    <mergeCell ref="K1:M1"/>
    <mergeCell ref="J2:M2"/>
    <mergeCell ref="K3:M3"/>
    <mergeCell ref="J4:M4"/>
    <mergeCell ref="J5:M5"/>
    <mergeCell ref="B22:L22"/>
    <mergeCell ref="B23:L23"/>
    <mergeCell ref="B24:L24"/>
    <mergeCell ref="B25:L25"/>
    <mergeCell ref="A7:M7"/>
    <mergeCell ref="A8:M8"/>
    <mergeCell ref="A9:M9"/>
    <mergeCell ref="B18:L18"/>
    <mergeCell ref="B19:L19"/>
    <mergeCell ref="A11:M11"/>
    <mergeCell ref="B17:L17"/>
    <mergeCell ref="B14:L14"/>
    <mergeCell ref="B15:L15"/>
    <mergeCell ref="B16:L16"/>
    <mergeCell ref="B56:L56"/>
    <mergeCell ref="B54:L54"/>
    <mergeCell ref="B59:L59"/>
    <mergeCell ref="B57:L57"/>
    <mergeCell ref="B72:L72"/>
    <mergeCell ref="B61:L61"/>
    <mergeCell ref="B60:L60"/>
    <mergeCell ref="B58:L58"/>
    <mergeCell ref="B78:L78"/>
    <mergeCell ref="B55:L55"/>
    <mergeCell ref="A28:A31"/>
    <mergeCell ref="B28:B31"/>
    <mergeCell ref="C28:E28"/>
    <mergeCell ref="C29:C31"/>
    <mergeCell ref="F28:F31"/>
    <mergeCell ref="E29:E31"/>
    <mergeCell ref="D29:D31"/>
    <mergeCell ref="B21:L21"/>
    <mergeCell ref="H30:H31"/>
    <mergeCell ref="I30:J30"/>
    <mergeCell ref="G29:G31"/>
    <mergeCell ref="K29:K31"/>
    <mergeCell ref="L29:L31"/>
    <mergeCell ref="G28:J28"/>
    <mergeCell ref="K28:L28"/>
    <mergeCell ref="B26:L26"/>
    <mergeCell ref="B27:L27"/>
    <mergeCell ref="H29:J29"/>
    <mergeCell ref="M28:M31"/>
    <mergeCell ref="B20:L20"/>
    <mergeCell ref="B46:L46"/>
    <mergeCell ref="B44:L44"/>
    <mergeCell ref="B45:L45"/>
    <mergeCell ref="B53:L53"/>
    <mergeCell ref="B47:L47"/>
    <mergeCell ref="B48:L48"/>
    <mergeCell ref="B49:L49"/>
    <mergeCell ref="B52:L52"/>
    <mergeCell ref="B50:L50"/>
    <mergeCell ref="B51:L51"/>
    <mergeCell ref="B43:L43"/>
    <mergeCell ref="B41:L41"/>
    <mergeCell ref="B42:L42"/>
    <mergeCell ref="A81:A83"/>
    <mergeCell ref="B81:B83"/>
    <mergeCell ref="C83:L83"/>
    <mergeCell ref="C81:L81"/>
    <mergeCell ref="C82:L82"/>
    <mergeCell ref="B84:L84"/>
    <mergeCell ref="B62:L62"/>
    <mergeCell ref="B63:L63"/>
    <mergeCell ref="B64:L64"/>
    <mergeCell ref="B65:L65"/>
    <mergeCell ref="B66:L66"/>
    <mergeCell ref="B68:L68"/>
    <mergeCell ref="B69:L69"/>
    <mergeCell ref="B70:L70"/>
    <mergeCell ref="B76:L76"/>
    <mergeCell ref="B77:L77"/>
    <mergeCell ref="B73:L73"/>
    <mergeCell ref="B74:L74"/>
    <mergeCell ref="B75:L75"/>
    <mergeCell ref="B67:L67"/>
    <mergeCell ref="B71:L71"/>
    <mergeCell ref="B79:L79"/>
    <mergeCell ref="B80:L80"/>
  </mergeCells>
  <pageMargins left="0.39370078740157483" right="0.19685039370078741" top="0.59055118110236227" bottom="0.39370078740157483" header="0" footer="0"/>
  <pageSetup paperSize="9" scale="65" firstPageNumber="149"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Сравн. к Приложению №8 </vt:lpstr>
      <vt:lpstr>'Сравн. к Приложению №8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Руссу Александра Витальевна</cp:lastModifiedBy>
  <cp:lastPrinted>2025-12-30T09:42:30Z</cp:lastPrinted>
  <dcterms:created xsi:type="dcterms:W3CDTF">2022-03-10T13:47:37Z</dcterms:created>
  <dcterms:modified xsi:type="dcterms:W3CDTF">2025-12-30T09:42:35Z</dcterms:modified>
</cp:coreProperties>
</file>