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РАБОТА\2026\март\4 марта\ЗАКОН\Респ. бюджет на 2025 год (тек. ред. на 18.03.26г) (13)\"/>
    </mc:Choice>
  </mc:AlternateContent>
  <bookViews>
    <workbookView xWindow="0" yWindow="0" windowWidth="24912" windowHeight="10092"/>
  </bookViews>
  <sheets>
    <sheet name="Приложение № 2.2 (1667)" sheetId="6" r:id="rId1"/>
  </sheets>
  <definedNames>
    <definedName name="_xlnm.Print_Titles" localSheetId="0">'Приложение № 2.2 (1667)'!$8:$8</definedName>
    <definedName name="_xlnm.Print_Area" localSheetId="0">'Приложение № 2.2 (1667)'!$A$1:$C$177</definedName>
  </definedNames>
  <calcPr calcId="162913"/>
</workbook>
</file>

<file path=xl/calcChain.xml><?xml version="1.0" encoding="utf-8"?>
<calcChain xmlns="http://schemas.openxmlformats.org/spreadsheetml/2006/main">
  <c r="C171" i="6" l="1"/>
  <c r="C40" i="6"/>
  <c r="C173" i="6" l="1"/>
  <c r="C169" i="6"/>
  <c r="C162" i="6"/>
  <c r="C159" i="6"/>
  <c r="C156" i="6"/>
  <c r="C150" i="6"/>
  <c r="C149" i="6"/>
  <c r="C147" i="6"/>
  <c r="C144" i="6"/>
  <c r="C140" i="6"/>
  <c r="C141" i="6" s="1"/>
  <c r="C138" i="6"/>
  <c r="C135" i="6"/>
  <c r="C132" i="6"/>
  <c r="C129" i="6"/>
  <c r="C119" i="6"/>
  <c r="C126" i="6" s="1"/>
  <c r="C109" i="6"/>
  <c r="C110" i="6" s="1"/>
  <c r="C100" i="6"/>
  <c r="C97" i="6"/>
  <c r="C101" i="6" s="1"/>
  <c r="C91" i="6"/>
  <c r="C88" i="6"/>
  <c r="C83" i="6"/>
  <c r="C80" i="6"/>
  <c r="C75" i="6"/>
  <c r="C71" i="6"/>
  <c r="C72" i="6" s="1"/>
  <c r="C68" i="6"/>
  <c r="C69" i="6" s="1"/>
  <c r="C65" i="6"/>
  <c r="C66" i="6" s="1"/>
  <c r="C63" i="6"/>
  <c r="C58" i="6"/>
  <c r="C60" i="6" s="1"/>
  <c r="C56" i="6"/>
  <c r="C52" i="6"/>
  <c r="C47" i="6"/>
  <c r="C49" i="6" s="1"/>
  <c r="C45" i="6"/>
  <c r="C37" i="6"/>
  <c r="C35" i="6"/>
  <c r="C34" i="6"/>
  <c r="C31" i="6"/>
  <c r="C28" i="6"/>
  <c r="C41" i="6" s="1"/>
  <c r="C22" i="6"/>
  <c r="C23" i="6" s="1"/>
  <c r="C13" i="6"/>
  <c r="C12" i="6" s="1"/>
  <c r="C9" i="6"/>
  <c r="C151" i="6" l="1"/>
  <c r="C84" i="6"/>
  <c r="C163" i="6"/>
  <c r="C174" i="6"/>
  <c r="C175" i="6" s="1"/>
  <c r="C152" i="6"/>
  <c r="C164" i="6" s="1"/>
  <c r="C92" i="6"/>
  <c r="C76" i="6"/>
  <c r="C102" i="6" s="1"/>
  <c r="C14" i="6" l="1"/>
</calcChain>
</file>

<file path=xl/sharedStrings.xml><?xml version="1.0" encoding="utf-8"?>
<sst xmlns="http://schemas.openxmlformats.org/spreadsheetml/2006/main" count="257" uniqueCount="152">
  <si>
    <t>Итого по программе капитальных вложений</t>
  </si>
  <si>
    <t>Итого по программе капитального ремонта</t>
  </si>
  <si>
    <t>№ п/п</t>
  </si>
  <si>
    <t xml:space="preserve">Наименование объекта </t>
  </si>
  <si>
    <t>Программа капитальных вложений</t>
  </si>
  <si>
    <t xml:space="preserve">Сумма, руб. </t>
  </si>
  <si>
    <t>Программа капитального ремонта</t>
  </si>
  <si>
    <t>Капитальные вложения в строительство объектов социально-культурного назначения (240230)</t>
  </si>
  <si>
    <t>Итого по подстатье 240230</t>
  </si>
  <si>
    <t>Капитальные вложения в строительство административных зданий  (240240)</t>
  </si>
  <si>
    <t>Итого по подстатье 111070</t>
  </si>
  <si>
    <t>Товары и услуги, не отнесенные к другим подстатьям (111070)</t>
  </si>
  <si>
    <t>Капитальный ремонт объектов социально-культурного назначения (240330)</t>
  </si>
  <si>
    <t>Итого по подстатье 240330</t>
  </si>
  <si>
    <t>Капитальный ремонт административных зданий (240340)</t>
  </si>
  <si>
    <t>Итого по подстатье 240340</t>
  </si>
  <si>
    <t>Итого по подстатье 240240</t>
  </si>
  <si>
    <t xml:space="preserve">Министерство по социальной защите и труду Приднестровской Молдавской Республики </t>
  </si>
  <si>
    <t xml:space="preserve">Министерство обороны Приднестровской Молдавской Республики </t>
  </si>
  <si>
    <t>Продолжение работ по капитальному ремонту здания № 1, казарма-столовая, военный городок № 11, г. Рыбница</t>
  </si>
  <si>
    <t xml:space="preserve">Экспертиза проектно-сметной документации </t>
  </si>
  <si>
    <t xml:space="preserve">Итого </t>
  </si>
  <si>
    <t>Основные характеристики, источники формирования и направления расходования средств Фонда капитальных вложений Приднестровской Молдавской Республики на 2025 год</t>
  </si>
  <si>
    <t>"О республиканском бюджете на 2025 год"</t>
  </si>
  <si>
    <t>1.</t>
  </si>
  <si>
    <t>ДОХОДЫ ВСЕГО, в том числе:</t>
  </si>
  <si>
    <t>2.</t>
  </si>
  <si>
    <t>РАСХОДЫ ВСЕГО, в том числе:</t>
  </si>
  <si>
    <t>Капитальный ремонт учебного корпуса № 4 (Г) ГОУ "ПГУ им. Т. Г. Шевченко", расположенного по адресу: г. Тирасполь, ул. Свердлова, 73</t>
  </si>
  <si>
    <t xml:space="preserve">Министерство экономического развития Приднестровской Молдавской Республики </t>
  </si>
  <si>
    <t>Итого</t>
  </si>
  <si>
    <t xml:space="preserve">Министерство здравоохранения Приднестровской Молдавской Республики </t>
  </si>
  <si>
    <t>Государственная администрация г. Тирасполя</t>
  </si>
  <si>
    <t>Министерство экономического развития Приднестровской Молдавской Республики</t>
  </si>
  <si>
    <t xml:space="preserve">Министерство внутренних дел Приднестровской Молдавской Республики </t>
  </si>
  <si>
    <t>5.</t>
  </si>
  <si>
    <t>3.</t>
  </si>
  <si>
    <t>4.</t>
  </si>
  <si>
    <t>Государственный таможенный комитет Приднестровской Молдавской Республики</t>
  </si>
  <si>
    <t>Капитальные вложения в строительство прочих объектов (240270)</t>
  </si>
  <si>
    <t>Итого по подстатье 240270</t>
  </si>
  <si>
    <t>Реконструкция поликлиники ГУ "Григориопольская центральная районная больница", расположенной по адресу: г. Григориополь, ул. Дзержинского, 34, в том числе проектные работы и благоустройство</t>
  </si>
  <si>
    <t xml:space="preserve">Устройство приточно-вытяжной вентиляции ФАПа с. Янтарное ГУ "Каменская центральная районная больница", расположенного по адресу: с. Янтарное, ул. Ленина, 18 А </t>
  </si>
  <si>
    <t>Благоустройство прилегающей территории приемного отделения скорой медицинской помощи ГУ "Каменская центральная районная больница", расположенного по адресу: г. Каменка, ул. Кирова, 300/2</t>
  </si>
  <si>
    <t>6.</t>
  </si>
  <si>
    <t>7.</t>
  </si>
  <si>
    <t>8.</t>
  </si>
  <si>
    <t>9.</t>
  </si>
  <si>
    <t>10.</t>
  </si>
  <si>
    <t>11.</t>
  </si>
  <si>
    <t>12.</t>
  </si>
  <si>
    <t>13.</t>
  </si>
  <si>
    <t>Государственная администрация г. Бендеры</t>
  </si>
  <si>
    <t>Капитальный ремонт здания компьютерной томографии ГУ "Республиканская клиническая больница", расположенного по адресу: г. Тирасполь, ул. Мира, 33</t>
  </si>
  <si>
    <t>Капитальный ремонт санитарных узлов ГУ «Каменская центральная районная больница», расположенных по адресу: г. Каменка, ул. Кирова, 300</t>
  </si>
  <si>
    <t>Капитальный ремонт СВА с. Парканы ГУ "Бендерский центр амбулаторно-поликлинической помощи", расположенной по адресу: с. Парканы, ул. Ленина, 83, в том числе проектные работы и благоустройство</t>
  </si>
  <si>
    <t>Участие Правительства в осуществлении отдельных программ (290 000)</t>
  </si>
  <si>
    <t>Благоустройство Мемориала воинской славы (устройство стелы, облицовка стен гранитными плитами, мощение тротуарной плиткой), г. Бендеры, площадь Героев</t>
  </si>
  <si>
    <t>Государственная администрация Григориопольского района и г. Григориополя</t>
  </si>
  <si>
    <t>Благоустройство территории, ремонт памятников, освещение Кургана Славы, Дубоссарский район, трасса Тирасполь–Дубоссары</t>
  </si>
  <si>
    <t>Итого по мероприятиям по благоустройству и сохранению мест захоронений Героев Советского Союза, полных кавалеров ордена Славы и мемориалов воинской славы Великой Отечественной войны на 2024–2025 годы</t>
  </si>
  <si>
    <t>Итого по подстатье 290 000</t>
  </si>
  <si>
    <t>Благоустройство набережной р. Днестр по ул. Вальченко (вдоль жилого дома № 33 по ул. Вальченко до моста Рыбница – Резина)</t>
  </si>
  <si>
    <t>Капитальный ремонт Дома культуры с. Коротное</t>
  </si>
  <si>
    <t>Государственная служба управления документацией и архивами Приднестровской Молдавской Республики</t>
  </si>
  <si>
    <t>Приднестровский государственный университет им. Т. Г. Шевченко</t>
  </si>
  <si>
    <t>Министерство внутренних дел Приднестровской Молдавской Республики</t>
  </si>
  <si>
    <t>Капитальные вложения в строительство коммунальных объектов (240250)</t>
  </si>
  <si>
    <t>Министерство просвещения Приднестровской Молдавской Республики</t>
  </si>
  <si>
    <t>Отчисления от единого таможенного платежа</t>
  </si>
  <si>
    <t>Прочие поступления</t>
  </si>
  <si>
    <t>1.1.</t>
  </si>
  <si>
    <t>Итого по подстатье 240250</t>
  </si>
  <si>
    <t>2.1.</t>
  </si>
  <si>
    <t>1.2.</t>
  </si>
  <si>
    <t>Приложение № 2.2</t>
  </si>
  <si>
    <t>ОСТАТКИ, сложившиеся по состоянию на 01.01.2025 г., ВСЕГО, в том числе:</t>
  </si>
  <si>
    <t>Разработка (изменение) проектно-сметной документации</t>
  </si>
  <si>
    <t>Разработка проектно-сметной документации (в том числе кредиторская задолженность за 2024 год – 122 983 рубля)</t>
  </si>
  <si>
    <t>Экспертиза проектно-сметной документации  по строительству зданий и сооружений (в том числе кредиторская задолженность за 2024 год – 675 рублей)</t>
  </si>
  <si>
    <t>Восстановление электроснабжения ГУ «Бендерский центр матери и ребенка», расположенного по адресу: г. Бендеры, ул. Протягайловская, 6, в том числе проектные работы (наружные и внутренние электросети, восстановление асфальтобетонного покрытия)</t>
  </si>
  <si>
    <t>Реконструкция операционного блока ГУ "Дубоссарская центральная районная больница", расположенного по адресу: г. Дубоссары, ул. Фрунзе, 46</t>
  </si>
  <si>
    <t>14.</t>
  </si>
  <si>
    <t>15.</t>
  </si>
  <si>
    <t>Создание спортивного комплекса на территории МОУ "БСОШ № 15", расположенного по адресу: г. Бендеры,  ул. Т. Кручок, 17, в том числе проектные работы</t>
  </si>
  <si>
    <t>Реконструкция картодрома, расположенного по адресу : г. Григориополь, ул. Васканова, б/н (в том числе кредиторская задолженность за 2024 год – 3 072 494 рубля)</t>
  </si>
  <si>
    <t>Государственная администрация Рыбницкого района и г. Рыбницы</t>
  </si>
  <si>
    <t>Восстановление парка Витгенштейна, г. Каменка, в том числе проектные работы (в том числе кредиторская задолженность за 2024 год – 225 231 рубль)</t>
  </si>
  <si>
    <t>Реконструкция здания литер Ф под автономную водогрейную газовую котельную, суммарной мощностью 1,5 Мвт, для отопления и горячего водоснабжения зданий на территории ГУП "ОК "Днестровские зори", в том числе проектные работы</t>
  </si>
  <si>
    <t>Реконструкция газовой котельной УБЭПиК И УУР, расположенной по адресу: г. Тирасполь, ул. К. Либкнехта, 167 (в том числе кредиторская задолженность – 410 785 рублей)</t>
  </si>
  <si>
    <t>Реконструкция здания государственных архивов, расположенного по адресу: г. Тирасполь, ул. Текстильщиков, 36, в том числе проектные работы</t>
  </si>
  <si>
    <t>Министерство здравоохранения Приднестровской Молдавской Республики</t>
  </si>
  <si>
    <t>Строительство общественного туалета на ТПП "Бендеры (Каушаны)", расположенном по адресу: г. Бендеры, ул. 40 лет МССР, в том числе проектные работы и благоустройство территории (в том числе кредиторская задолженность за 2024 год – 68 872 рубля)</t>
  </si>
  <si>
    <t>Изготовление и монтаж металлического ограждения и калитки ГОУ СПО "Бендерский педагогический колледж", расположенного по адресу: г. Бендеры, ул. П. Морозова, 8, со стороны ул. Интернационалистов, г. Бендеры.</t>
  </si>
  <si>
    <t xml:space="preserve">Капитальный ремонт ГУЗ "Днестровская городская больница", расположенного по адресу: г. Днестровск, ул. Терпиловского, 1 (замена оконных блоков) </t>
  </si>
  <si>
    <t>Капитальный ремонт рентген-кабинета в противотуберкулезном диспансере ГУ «Республиканская клиническая больница», расположенном по адресу: г. Тирасполь, ул. Мира, 33, в том числе проектные работы</t>
  </si>
  <si>
    <t>Государственная администрация г. Днестровска</t>
  </si>
  <si>
    <t>Капитальный ремонт городского стадиона, расположенного по адресу: г. Днестровск, ул. Строителей</t>
  </si>
  <si>
    <t>Капитальный ремонт парка "Октябрьский" в г. Бендеры, в том числе проектные работы (в том числе кредиторская задолженность за 2024 год – 107 844 рубля)</t>
  </si>
  <si>
    <t>Государственная администрация Каменского района и г. Каменки</t>
  </si>
  <si>
    <t xml:space="preserve">Капитальный ремонт МОУ "Каменская ОСШ № 3", расположенного по адресу:  г. Каменка, ул. Кирова, 59, в том числе проектные работы </t>
  </si>
  <si>
    <t>Капитальный ремонт литер "М", столовая в ГУП "ОК "Днестровские зори", в том числе проектные работы</t>
  </si>
  <si>
    <t>Капитальный ремонт здания, литер А, ГУ "Приднестровский государственный художественный музей", расположенного по адресу: г. Бендеры, ул. Калинина, 43</t>
  </si>
  <si>
    <t>Министерство цифрового развития, связи и массовых коммуникаций Приднестровской Молдавской Республики</t>
  </si>
  <si>
    <t xml:space="preserve">Государственная служба по культуре и историческому наследию                                                            Приднестровской Молдавской Республики </t>
  </si>
  <si>
    <t>Благоустройство ГУ "Республиканская клиническая больница", расположенного по адресу: г. Тирасполь, ул. Мира, 33</t>
  </si>
  <si>
    <r>
      <rPr>
        <sz val="11"/>
        <rFont val="Times New Roman"/>
        <family val="1"/>
        <charset val="204"/>
      </rPr>
      <t xml:space="preserve"> к Закону Приднестр</t>
    </r>
    <r>
      <rPr>
        <sz val="11"/>
        <color theme="1"/>
        <rFont val="Times New Roman"/>
        <family val="1"/>
        <charset val="204"/>
      </rPr>
      <t>овской Молдавской Республики</t>
    </r>
  </si>
  <si>
    <t>Отчисления от единого таможенного платежа в размере с 1 января по 30 апреля 2025 года 31,62 процента, с 1 мая по 31 декабря 2025 года – 7,58 процента</t>
  </si>
  <si>
    <t>Государственная служба по культуре и историческому наследию                                                                 Приднестровской Молдавской Республики</t>
  </si>
  <si>
    <t>Реконструкция терапевтического корпуса ГУ "Республиканская клиническая больница" под размещение обучающего (симуляционного) центра и администрации ГУ "Республиканская клиническая больница", расположенного по адресу: г. Тирасполь, ул. Мира, 33, в том числе проектные работы</t>
  </si>
  <si>
    <t>Реконструкция 1-го, 3-го и 4-го этажей кардиологического корпуса, лит. С, ГУ "Республиканская клиническая больница", расположенного по адресу: г. Тирасполь, ул. Мира, 33 (с заменой лифта и устройством шатровой кровли), в том числе проектные работы</t>
  </si>
  <si>
    <t xml:space="preserve">Строительство не завершенного строительством здания под пищеблок и прачечный блок ГУ "Республиканская клиническая больница", расположенного  по адресу: г. Тирасполь, ул. Мира, 33, в том числе проектные работы  </t>
  </si>
  <si>
    <t>Реконструкция терапевтического корпуса ГУ "Республиканская клиническая больница" под размещение обучающего (симуляционного) центра и администрации ГУ "Республиканская клиническая больница", расположенного по адресу:  г. Тирасполь, ул. Мира, 33, в том числе проектные работы</t>
  </si>
  <si>
    <t>Реконструкция здания (санитарные узлы) ГОУ СПО "Приднестровский государственный медицинский колледж им. Л. А. Тарасевича", расположенного по адресу: г. Бендеры, ул. Гагарина, 25, в том числе проектные работы (в том числе кредиторская задолженность за 2024 год – 64 174 рубля)</t>
  </si>
  <si>
    <t>Реконструкция операционного блока, отделения хирургии № 1, отделения гнойной хирургии,  ГУ "Рыбницкая центральная районная больница", расположенных по адресу:  г. Рыбница, ул. Грибоедова, 3, в том числе проектные работы (в том числе кредиторская задолженность за 2024 год – 59 766 рублей)</t>
  </si>
  <si>
    <t>Реконструкция педиатрического стационара ГУ «Республиканский центр матери и ребенка» по адресу: г. Тирасполь, ул. 1 Мая, 58, в том числе проектные работы (в том числе кредиторская задолженность за 2024 год – 134 615 рублей)</t>
  </si>
  <si>
    <t>Строительство пристройки к зданию корпуса ГУ "Тираспольский психоневрологический дом-интернат", расположенному по адресу: г. Тирасполь, ул. Гвардейская, 9, в том числе проектные работы</t>
  </si>
  <si>
    <t>Оборудование пищеблока механической  (приточно-вытяжной) вентиляцией ГОУ "Бендерская С(К)ОШИ III, IV, VII видов", расположенного по адресу: г. Бендеры, ул. 12 Октября, 81в</t>
  </si>
  <si>
    <t>Создание Историко-краеведческого музея Приднестровья (3-й этап), расположенного по адресу: г. Тирасполь, ул. Покровская, 40, 42, 44, 46, ул. Федько, 28 "Б", в том числе проектные работы</t>
  </si>
  <si>
    <t>Реконструкция Тираспольского городского стадиона им. Е. Я. Шинкаренко (2-й этап), расположенного по адресу: г. Тирасполь,  ул. Мира, 21, и ледового катка, расположенного по адресу: г. Тирасполь, ул. Синева, 3,  в том числе проектные работы</t>
  </si>
  <si>
    <t>Реконструкция административного-хозяйственного комплекса строений МОУ "Григориопольская ОСШ № 2 им. А. Стоева с лицейскими классами", расположенного по адресу: г. Григориополь,  ул. К. Маркса, 187</t>
  </si>
  <si>
    <t>Благоустройство студенческого городка ГОУ "ПГУ им. Т. Г. Шевченко" (в том числе кредиторская задолженность за 2024 год – 129 рублей)</t>
  </si>
  <si>
    <t>Завершение строительства базы отдыха "Прометей", расположенной по адресу: Слободзейский район, земли Кицканского лесничества ГУП "РЛПХ" (в том числе кредиторская задолженность за 2024 год – 415 640 рублей)</t>
  </si>
  <si>
    <t>Мероприятия по технологическому присоединению всех объектов (блокпостов) республики к сетям электроснабжения, в том числе проектные, строительно-монтажные, пуско-наладочные работы</t>
  </si>
  <si>
    <t>Мероприятия по прокладке кабелей связи ТФСОП, ведомственных сетей ГУ «Республиканская клиническая больница» и подключению объектов учреждения к сети Интернет по технологии FTTx</t>
  </si>
  <si>
    <t>Устройство фундамента для грузовых платформенных весов на ТПП "Вадул-луй-Водэ", в том числе благоустройство прилегающей территории, вынос инженерных сетей и проектные работы по адресу: Дубоссарский район, полоса отвода автомобильной дороги Тирасполь-Рыбница-Кошница, на отм. 0+100 м (в том числе кредиторская задолженность за 2024 год – 278 600 рублей)</t>
  </si>
  <si>
    <t>Экспертиза проектно-сметной документации по капитальному ремонту зданий и сооружений (в том числе кредиторская задолженность за 2024 год – 2 382 рубля)</t>
  </si>
  <si>
    <t xml:space="preserve">Капитальный ремонт отделения переливания крови ГУ "Республиканская клиническая больница", расположенного по адресу:  г. Тирасполь, ул. Мира, 33  </t>
  </si>
  <si>
    <t>Капитальный ремонт СВА с. Протягайловка ГУ "Бендерский центр амбулаторно-поликлинической помощи", расположенной по адресу: с. Протягайловка, пер. Первомайский, 6 (в том числе кредиторская задолженность за 2024 год – 394 456 рублей)</t>
  </si>
  <si>
    <t>Капитальный ремонт мягкой кровли корпуса отделения химиотерапии   ГУ «Республиканская клиническая больница», расположенного по адресу: г. Тирасполь, ул. Мира, 33 (в том числе кредиторская задолженность за 2024 год – 47 438 рублей)</t>
  </si>
  <si>
    <t>Капитальный ремонт хозяйственного блока, неврологического, кардиологического и терапевтического отделений ГУ "Рыбницкая центральная районная больница", расположенных по адресу: г. Рыбница, ул. Грибоедова, 3, в том числе проектные работы (в том числе кредиторская задолженность за 2024 год – 369 867 рублей)</t>
  </si>
  <si>
    <t>Капитальный ремонт ГУ «Бендерская центральная городская больница», расположенного по адресу: г. Бендеры, ул. Б. Восстания, 146, в том числе проектные работы (в том числе кредиторская задолженность за 2024 год – 224 942 рубля)</t>
  </si>
  <si>
    <t>Государственная администрация Слободзейского района и г. Слободзеи</t>
  </si>
  <si>
    <t>Капитальный ремонт учебного корпуса № 11 (экономический факультет)  ГОУ "ПГУ им. Т. Г. Шевченко", расположенного по адресу: г. Тирасполь,  бульвар Гагарина, 2</t>
  </si>
  <si>
    <t>Капитальный ремонт учебного корпуса № 3 ГОУ "ПГУ им. Т. Г. Шевченко", расположенного по адресу: г. Тирасполь, ул. 25 Октября, 128</t>
  </si>
  <si>
    <t>Капитальный ремонт учебного корпуса № 11 (экономический факультет) ГОУ "ПГУ им. Т. Г. Шевченко", расположенного по адресу: г. Тирасполь,  бульвар Гагарина, 2</t>
  </si>
  <si>
    <t>Капитальный ремонт учебного корпуса ГОУ ВПО "Приднестровской государственный институт им. А. Г. Рубинштейна", расположенного по адресу: г. Тирасполь, ул. Луначарского, 26</t>
  </si>
  <si>
    <t>Капитальный ремонт административного здания УГАИ, расположенного по адресу: г. Бендеры, ул. Тимирязева, 2а, в том числе проектные работы</t>
  </si>
  <si>
    <t>Государственная администрация Дубоссарского района и г. Дубоссары</t>
  </si>
  <si>
    <t>Капитальный ремонт скульптурной композиции, капитальный ремонт стен, благоустройство территории, установка памятных плит, устройство ограждения Мемориала жертвам фашизма, г. Дубоссары, ул. Зои Космодемьянской, 22а, в том числе проектные работы</t>
  </si>
  <si>
    <t xml:space="preserve">На  выплату заработной платы по подстатьям экономической классификации расходов бюджетов «Оплата труда» (код 110100), «Начисления на оплату труда (страховые взносы на государственное социальное страхование граждан)» (код 110200), «Денежная компенсация (взамен продовольственного пайка)» (код 111055) </t>
  </si>
  <si>
    <t>Реконструкция поликлиники ГУ "Слободзейская центральная районная больница", расположенной по адресу:  г. Слободзея, ул. Ленина, 98 "а", в том числе проектные работы и благоустройство</t>
  </si>
  <si>
    <t>Реконструкция отделения гинекологии под отделение гемодиализа ГУ "Рыбницкая центральная районная больница", расположенного по адресу: г. Рыбница, ул. Грибоедова, 3, в том числе проектные работы</t>
  </si>
  <si>
    <t xml:space="preserve">Строительство спортивно-актового зала под спортивные залы бокса МУДО "ДЮСШ г. Рыбница", расположенного по адресу: г. Рыбница, ул. Юбилейная, 33 </t>
  </si>
  <si>
    <t>Реконструкция с усилением фундамента учебного корпуса "ГОУ ВПО "Приднестровский государственный институт искусств им. А. Г. Рубинштейна", расположенного по адресу: г. Тирасполь, ул. Луначарского, 26, в том числе проектные работы</t>
  </si>
  <si>
    <t>Капитальный ремонт инфекционного корпуса, лит. И, ГУ "Республиканская клиническая больница", расположенного по адресу:  г. Тирасполь, ул. Мира, 33                                      (2-й этап), в том числе проектные работы</t>
  </si>
  <si>
    <t>Капитальный ремонт инфекционного корпуса, лит. И, ГУ "Республиканская клиническая больница", расположенного по адресу: г. Тирасполь, ул. Мира, 33                                     (1-й этап), в том числе проектные работы</t>
  </si>
  <si>
    <t>Капитальный ремонт помещений скорой медицинской помощи, приемного отделения  ГУ "Каменская центральная районная больница", расположенных по адресу: г. Каменка, ул. Кирова, 300/2, в том числе проектные работы (в том числе кредиторская задолженность за 2024 год – 1 741 748 рублей)</t>
  </si>
  <si>
    <t>Капитальный ремонт части административного здания лит. А, состоящей из помещений 2-го этажа: № 5–9, 11–28, 40, 41, общей площадью – 588,2 кв. м, расположенного по адресу: г. Тирасполь, ул. Свердлова, 57</t>
  </si>
  <si>
    <t>Мероприятия по благоустройству и сохранению мест захоронений Героев Советского Союза, полных кавалеров ордена Славы и мемориалов воинской славы Великой Отечественной войны                                                                                              на 2023–2025 годы</t>
  </si>
  <si>
    <t>Государственная служба управления документацией                                                                                                                                     и архивами Приднестровской Молдавской Республики</t>
  </si>
  <si>
    <t>Дефицит Фонда капитальных вложений Приднестровской Молдавской Республики</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</si>
</sst>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 #,##0.00_-;_-* &quot;-&quot;??_-;_-@_-"/>
    <numFmt numFmtId="164" formatCode="_-* #,##0.00\ _₽_-;\-* #,##0.00\ _₽_-;_-* &quot;-&quot;??\ _₽_-;_-@_-"/>
    <numFmt numFmtId="165" formatCode="_-* #,##0.00\ _L_-;\-* #,##0.00\ _L_-;_-* &quot;-&quot;??\ _L_-;_-@_-"/>
  </numFmts>
  <fonts count="16" x14ac:knownFonts="1">
    <font>
      <sz val="11"/>
      <color theme="1"/>
      <name val="Calibri"/>
      <family val="2"/>
      <charset val="204"/>
      <scheme val="minor"/>
    </font>
    <font>
      <sz val="11"/>
      <color theme="1"/>
      <name val="Calibri"/>
      <family val="2"/>
      <charset val="204"/>
      <scheme val="minor"/>
    </font>
    <font>
      <sz val="11"/>
      <color theme="1"/>
      <name val="Calibri"/>
      <family val="2"/>
      <scheme val="minor"/>
    </font>
    <font>
      <sz val="10"/>
      <name val="Arial"/>
      <family val="2"/>
      <charset val="204"/>
    </font>
    <font>
      <sz val="10"/>
      <name val="Arial Cyr"/>
      <charset val="204"/>
    </font>
    <font>
      <sz val="12"/>
      <color theme="1"/>
      <name val="Times New Roman"/>
      <family val="1"/>
      <charset val="204"/>
    </font>
    <font>
      <b/>
      <sz val="12"/>
      <name val="Times New Roman"/>
      <family val="1"/>
      <charset val="204"/>
    </font>
    <font>
      <sz val="10"/>
      <color theme="1"/>
      <name val="Times New Roman"/>
      <family val="1"/>
      <charset val="204"/>
    </font>
    <font>
      <sz val="10"/>
      <name val="Times New Roman"/>
      <family val="1"/>
      <charset val="204"/>
    </font>
    <font>
      <sz val="10"/>
      <color rgb="FFFF0000"/>
      <name val="Times New Roman"/>
      <family val="1"/>
      <charset val="204"/>
    </font>
    <font>
      <b/>
      <sz val="10"/>
      <name val="Times New Roman"/>
      <family val="1"/>
      <charset val="204"/>
    </font>
    <font>
      <b/>
      <sz val="10"/>
      <color theme="1"/>
      <name val="Times New Roman"/>
      <family val="1"/>
      <charset val="204"/>
    </font>
    <font>
      <b/>
      <sz val="12"/>
      <color theme="1"/>
      <name val="Times New Roman"/>
      <family val="1"/>
      <charset val="204"/>
    </font>
    <font>
      <b/>
      <u/>
      <sz val="12"/>
      <color theme="1"/>
      <name val="Times New Roman"/>
      <family val="1"/>
      <charset val="204"/>
    </font>
    <font>
      <sz val="11"/>
      <color theme="1"/>
      <name val="Times New Roman"/>
      <family val="1"/>
      <charset val="204"/>
    </font>
    <font>
      <sz val="11"/>
      <name val="Times New Roman"/>
      <family val="1"/>
      <charset val="204"/>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1">
    <xf numFmtId="0" fontId="0" fillId="0" borderId="0"/>
    <xf numFmtId="0" fontId="2" fillId="0" borderId="0"/>
    <xf numFmtId="164" fontId="2" fillId="0" borderId="0" applyFont="0" applyFill="0" applyBorder="0" applyAlignment="0" applyProtection="0"/>
    <xf numFmtId="165" fontId="2" fillId="0" borderId="0" applyFont="0" applyFill="0" applyBorder="0" applyAlignment="0" applyProtection="0"/>
    <xf numFmtId="43" fontId="1"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3" fillId="0" borderId="0"/>
    <xf numFmtId="0" fontId="3" fillId="0" borderId="0"/>
    <xf numFmtId="164" fontId="3" fillId="0" borderId="0" applyFont="0" applyFill="0" applyBorder="0" applyAlignment="0" applyProtection="0"/>
    <xf numFmtId="0" fontId="4" fillId="0" borderId="0"/>
  </cellStyleXfs>
  <cellXfs count="63">
    <xf numFmtId="0" fontId="0" fillId="0" borderId="0" xfId="0"/>
    <xf numFmtId="0" fontId="9" fillId="0" borderId="0" xfId="0" applyFont="1" applyAlignment="1">
      <alignment horizontal="center" vertical="center" wrapText="1"/>
    </xf>
    <xf numFmtId="0" fontId="9" fillId="0" borderId="0" xfId="0" applyFont="1" applyAlignment="1">
      <alignment horizontal="left" wrapText="1"/>
    </xf>
    <xf numFmtId="3" fontId="9" fillId="0" borderId="0" xfId="0" applyNumberFormat="1" applyFont="1" applyAlignment="1">
      <alignment horizontal="right" vertical="center" wrapText="1"/>
    </xf>
    <xf numFmtId="0" fontId="8" fillId="0" borderId="0" xfId="0" applyFont="1" applyAlignment="1">
      <alignment horizontal="center" vertical="center" wrapText="1"/>
    </xf>
    <xf numFmtId="0" fontId="10" fillId="0" borderId="0" xfId="0" applyFont="1" applyAlignment="1">
      <alignment horizontal="center" vertical="center" wrapText="1"/>
    </xf>
    <xf numFmtId="3" fontId="8" fillId="0" borderId="0" xfId="0" applyNumberFormat="1" applyFont="1" applyAlignment="1">
      <alignment horizontal="right" vertical="center" wrapText="1"/>
    </xf>
    <xf numFmtId="0" fontId="7" fillId="0" borderId="1" xfId="0" applyFont="1" applyBorder="1" applyAlignment="1">
      <alignment horizontal="center" vertical="center" wrapText="1"/>
    </xf>
    <xf numFmtId="0" fontId="11" fillId="2" borderId="1" xfId="0" applyFont="1" applyFill="1" applyBorder="1" applyAlignment="1">
      <alignment horizontal="center" vertical="center" wrapText="1"/>
    </xf>
    <xf numFmtId="3" fontId="7" fillId="0" borderId="1" xfId="0" applyNumberFormat="1" applyFont="1" applyBorder="1" applyAlignment="1">
      <alignment horizontal="right" vertical="center" wrapText="1"/>
    </xf>
    <xf numFmtId="0" fontId="12" fillId="0" borderId="1" xfId="0" applyFont="1" applyBorder="1" applyAlignment="1">
      <alignment horizontal="center" vertical="center" wrapText="1"/>
    </xf>
    <xf numFmtId="3" fontId="12" fillId="0" borderId="1" xfId="0" applyNumberFormat="1" applyFont="1" applyBorder="1" applyAlignment="1">
      <alignment horizontal="right"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horizontal="left" vertical="center" wrapText="1"/>
    </xf>
    <xf numFmtId="3" fontId="5" fillId="2" borderId="1" xfId="0" applyNumberFormat="1" applyFont="1" applyFill="1" applyBorder="1" applyAlignment="1">
      <alignment horizontal="right" vertical="center" wrapText="1"/>
    </xf>
    <xf numFmtId="0" fontId="12" fillId="2" borderId="1" xfId="0" applyFont="1" applyFill="1" applyBorder="1" applyAlignment="1">
      <alignment horizontal="center" vertical="center" wrapText="1"/>
    </xf>
    <xf numFmtId="3" fontId="12" fillId="2" borderId="1" xfId="0" applyNumberFormat="1" applyFont="1" applyFill="1" applyBorder="1" applyAlignment="1">
      <alignment horizontal="right" vertical="center" wrapText="1"/>
    </xf>
    <xf numFmtId="0" fontId="12" fillId="2" borderId="1" xfId="0" applyFont="1" applyFill="1" applyBorder="1" applyAlignment="1">
      <alignment horizontal="left" vertical="center" wrapText="1"/>
    </xf>
    <xf numFmtId="49" fontId="5" fillId="2" borderId="1" xfId="0" applyNumberFormat="1" applyFont="1" applyFill="1" applyBorder="1" applyAlignment="1">
      <alignment horizontal="center" vertical="center" wrapText="1"/>
    </xf>
    <xf numFmtId="3" fontId="5" fillId="2" borderId="1" xfId="0" applyNumberFormat="1" applyFont="1" applyFill="1" applyBorder="1" applyAlignment="1">
      <alignment horizontal="right" vertical="center"/>
    </xf>
    <xf numFmtId="0" fontId="12" fillId="2" borderId="1" xfId="0" applyFont="1" applyFill="1" applyBorder="1" applyAlignment="1">
      <alignment vertical="center" wrapText="1"/>
    </xf>
    <xf numFmtId="3" fontId="12" fillId="2" borderId="1" xfId="0" applyNumberFormat="1" applyFont="1" applyFill="1" applyBorder="1" applyAlignment="1">
      <alignment horizontal="right" vertical="center"/>
    </xf>
    <xf numFmtId="0" fontId="5" fillId="2" borderId="1" xfId="0" applyFont="1" applyFill="1" applyBorder="1" applyAlignment="1">
      <alignment horizontal="center" vertical="center"/>
    </xf>
    <xf numFmtId="0" fontId="13" fillId="2" borderId="1" xfId="0" applyFont="1" applyFill="1" applyBorder="1" applyAlignment="1">
      <alignment horizontal="center" vertical="center" wrapText="1"/>
    </xf>
    <xf numFmtId="0" fontId="5" fillId="2" borderId="1" xfId="0" applyFont="1" applyFill="1" applyBorder="1" applyAlignment="1">
      <alignment vertical="center" wrapText="1"/>
    </xf>
    <xf numFmtId="0" fontId="5" fillId="2" borderId="0" xfId="0" applyFont="1" applyFill="1" applyAlignment="1">
      <alignment wrapText="1"/>
    </xf>
    <xf numFmtId="3" fontId="5" fillId="0" borderId="1" xfId="0" applyNumberFormat="1" applyFont="1" applyBorder="1" applyAlignment="1">
      <alignment horizontal="right" vertical="center"/>
    </xf>
    <xf numFmtId="3" fontId="12" fillId="0" borderId="1" xfId="0" applyNumberFormat="1" applyFont="1" applyBorder="1" applyAlignment="1">
      <alignment horizontal="right" vertical="center"/>
    </xf>
    <xf numFmtId="0" fontId="12" fillId="0" borderId="1" xfId="0" applyFont="1" applyBorder="1" applyAlignment="1">
      <alignment horizontal="left" vertical="center" wrapText="1"/>
    </xf>
    <xf numFmtId="0" fontId="5" fillId="0" borderId="1" xfId="0" applyFont="1" applyBorder="1" applyAlignment="1">
      <alignment horizontal="center" vertical="center" wrapText="1"/>
    </xf>
    <xf numFmtId="0" fontId="12" fillId="0" borderId="1" xfId="0" applyFont="1" applyBorder="1" applyAlignment="1">
      <alignment vertical="center" wrapText="1"/>
    </xf>
    <xf numFmtId="0" fontId="14" fillId="0" borderId="0" xfId="0" applyFont="1"/>
    <xf numFmtId="0" fontId="0" fillId="0" borderId="0" xfId="0" applyFont="1"/>
    <xf numFmtId="0" fontId="5" fillId="2" borderId="0" xfId="0" applyFont="1" applyFill="1" applyAlignment="1">
      <alignment horizontal="left" wrapText="1"/>
    </xf>
    <xf numFmtId="0" fontId="12" fillId="2" borderId="2" xfId="0" applyFont="1" applyFill="1" applyBorder="1" applyAlignment="1">
      <alignment horizontal="center" vertical="center" wrapText="1"/>
    </xf>
    <xf numFmtId="0" fontId="12" fillId="2" borderId="3" xfId="0" applyFont="1" applyFill="1" applyBorder="1" applyAlignment="1">
      <alignment horizontal="center" vertical="center" wrapText="1"/>
    </xf>
    <xf numFmtId="0" fontId="12" fillId="2" borderId="4" xfId="0" applyFont="1" applyFill="1" applyBorder="1" applyAlignment="1">
      <alignment horizontal="center" vertical="center" wrapText="1"/>
    </xf>
    <xf numFmtId="0" fontId="12" fillId="0" borderId="2"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2" xfId="0" applyFont="1" applyBorder="1" applyAlignment="1">
      <alignment horizontal="center"/>
    </xf>
    <xf numFmtId="0" fontId="12" fillId="0" borderId="3" xfId="0" applyFont="1" applyBorder="1" applyAlignment="1">
      <alignment horizontal="center"/>
    </xf>
    <xf numFmtId="0" fontId="12" fillId="0" borderId="4" xfId="0" applyFont="1" applyBorder="1" applyAlignment="1">
      <alignment horizontal="center"/>
    </xf>
    <xf numFmtId="0" fontId="12" fillId="2" borderId="2" xfId="0" applyFont="1" applyFill="1" applyBorder="1" applyAlignment="1">
      <alignment horizontal="center" vertical="center"/>
    </xf>
    <xf numFmtId="0" fontId="12" fillId="2" borderId="3" xfId="0" applyFont="1" applyFill="1" applyBorder="1" applyAlignment="1">
      <alignment horizontal="center" vertical="center"/>
    </xf>
    <xf numFmtId="0" fontId="12" fillId="2" borderId="4" xfId="0" applyFont="1" applyFill="1" applyBorder="1" applyAlignment="1">
      <alignment horizontal="center" vertical="center"/>
    </xf>
    <xf numFmtId="0" fontId="13" fillId="2" borderId="2"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4" xfId="0" applyFont="1" applyFill="1" applyBorder="1" applyAlignment="1">
      <alignment horizontal="center" vertical="center" wrapText="1"/>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14" fillId="0" borderId="0" xfId="0" applyFont="1" applyAlignment="1">
      <alignment horizontal="right" vertical="center" wrapText="1"/>
    </xf>
    <xf numFmtId="0" fontId="6" fillId="0" borderId="0" xfId="0" applyFont="1" applyAlignment="1">
      <alignment horizontal="center"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12" fillId="2" borderId="2" xfId="0" applyFont="1" applyFill="1" applyBorder="1" applyAlignment="1">
      <alignment horizontal="center" vertical="center" wrapText="1" shrinkToFit="1"/>
    </xf>
    <xf numFmtId="0" fontId="12" fillId="2" borderId="3" xfId="0" applyFont="1" applyFill="1" applyBorder="1" applyAlignment="1">
      <alignment horizontal="center" vertical="center" wrapText="1" shrinkToFit="1"/>
    </xf>
    <xf numFmtId="0" fontId="12" fillId="2" borderId="4" xfId="0" applyFont="1" applyFill="1" applyBorder="1" applyAlignment="1">
      <alignment horizontal="center" vertical="center" wrapText="1" shrinkToFit="1"/>
    </xf>
    <xf numFmtId="0" fontId="12" fillId="0" borderId="2" xfId="0" applyFont="1" applyBorder="1" applyAlignment="1">
      <alignment horizontal="center" wrapText="1"/>
    </xf>
    <xf numFmtId="0" fontId="12" fillId="0" borderId="3" xfId="0" applyFont="1" applyBorder="1" applyAlignment="1">
      <alignment horizontal="center" wrapText="1"/>
    </xf>
    <xf numFmtId="0" fontId="12" fillId="0" borderId="4" xfId="0" applyFont="1" applyBorder="1" applyAlignment="1">
      <alignment horizontal="center" wrapText="1"/>
    </xf>
  </cellXfs>
  <cellStyles count="21">
    <cellStyle name="Обычный" xfId="0" builtinId="0"/>
    <cellStyle name="Обычный 2" xfId="1"/>
    <cellStyle name="Обычный 2 3" xfId="20"/>
    <cellStyle name="Обычный 3" xfId="18"/>
    <cellStyle name="Обычный 4" xfId="17"/>
    <cellStyle name="Финансовый 2" xfId="2"/>
    <cellStyle name="Финансовый 2 2" xfId="7"/>
    <cellStyle name="Финансовый 2 3" xfId="5"/>
    <cellStyle name="Финансовый 2 3 2" xfId="9"/>
    <cellStyle name="Финансовый 2 3 3" xfId="11"/>
    <cellStyle name="Финансовый 2 3 4" xfId="14"/>
    <cellStyle name="Финансовый 2 3 5" xfId="16"/>
    <cellStyle name="Финансовый 2 4" xfId="4"/>
    <cellStyle name="Финансовый 2 5" xfId="8"/>
    <cellStyle name="Финансовый 2 6" xfId="10"/>
    <cellStyle name="Финансовый 2 7" xfId="13"/>
    <cellStyle name="Финансовый 2 8" xfId="15"/>
    <cellStyle name="Финансовый 3" xfId="3"/>
    <cellStyle name="Финансовый 4" xfId="6"/>
    <cellStyle name="Финансовый 5" xfId="12"/>
    <cellStyle name="Финансовый 6" xfId="19"/>
  </cellStyles>
  <dxfs count="0"/>
  <tableStyles count="0" defaultTableStyle="TableStyleMedium2" defaultPivotStyle="PivotStyleLight16"/>
  <colors>
    <mruColors>
      <color rgb="FFFFCCFF"/>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77"/>
  <sheetViews>
    <sheetView tabSelected="1" view="pageBreakPreview" zoomScaleNormal="110" zoomScaleSheetLayoutView="100" workbookViewId="0">
      <pane ySplit="8" topLeftCell="A174" activePane="bottomLeft" state="frozen"/>
      <selection pane="bottomLeft" activeCell="B178" sqref="B178"/>
    </sheetView>
  </sheetViews>
  <sheetFormatPr defaultRowHeight="14.4" x14ac:dyDescent="0.3"/>
  <cols>
    <col min="1" max="1" width="5" customWidth="1"/>
    <col min="2" max="2" width="80.33203125" customWidth="1"/>
    <col min="3" max="3" width="17.33203125" customWidth="1"/>
  </cols>
  <sheetData>
    <row r="1" spans="1:3" ht="9" customHeight="1" x14ac:dyDescent="0.3">
      <c r="A1" s="32"/>
      <c r="B1" s="31"/>
      <c r="C1" s="31"/>
    </row>
    <row r="2" spans="1:3" x14ac:dyDescent="0.3">
      <c r="A2" s="52" t="s">
        <v>75</v>
      </c>
      <c r="B2" s="52"/>
      <c r="C2" s="52"/>
    </row>
    <row r="3" spans="1:3" x14ac:dyDescent="0.3">
      <c r="A3" s="52" t="s">
        <v>106</v>
      </c>
      <c r="B3" s="52"/>
      <c r="C3" s="52"/>
    </row>
    <row r="4" spans="1:3" x14ac:dyDescent="0.3">
      <c r="A4" s="52" t="s">
        <v>23</v>
      </c>
      <c r="B4" s="52"/>
      <c r="C4" s="52"/>
    </row>
    <row r="5" spans="1:3" ht="8.4" customHeight="1" x14ac:dyDescent="0.3">
      <c r="A5" s="1"/>
      <c r="B5" s="2"/>
      <c r="C5" s="3"/>
    </row>
    <row r="6" spans="1:3" ht="40.200000000000003" customHeight="1" x14ac:dyDescent="0.3">
      <c r="A6" s="53" t="s">
        <v>22</v>
      </c>
      <c r="B6" s="53"/>
      <c r="C6" s="53"/>
    </row>
    <row r="7" spans="1:3" x14ac:dyDescent="0.3">
      <c r="A7" s="4"/>
      <c r="B7" s="5"/>
      <c r="C7" s="6"/>
    </row>
    <row r="8" spans="1:3" ht="26.4" x14ac:dyDescent="0.3">
      <c r="A8" s="7" t="s">
        <v>2</v>
      </c>
      <c r="B8" s="8" t="s">
        <v>3</v>
      </c>
      <c r="C8" s="9" t="s">
        <v>5</v>
      </c>
    </row>
    <row r="9" spans="1:3" ht="22.2" customHeight="1" x14ac:dyDescent="0.3">
      <c r="A9" s="10" t="s">
        <v>24</v>
      </c>
      <c r="B9" s="30" t="s">
        <v>76</v>
      </c>
      <c r="C9" s="11">
        <f>SUM(C10:C11)</f>
        <v>59254602</v>
      </c>
    </row>
    <row r="10" spans="1:3" ht="15.6" x14ac:dyDescent="0.3">
      <c r="A10" s="12" t="s">
        <v>71</v>
      </c>
      <c r="B10" s="13" t="s">
        <v>69</v>
      </c>
      <c r="C10" s="14">
        <v>58124598</v>
      </c>
    </row>
    <row r="11" spans="1:3" ht="15.6" x14ac:dyDescent="0.3">
      <c r="A11" s="12" t="s">
        <v>74</v>
      </c>
      <c r="B11" s="13" t="s">
        <v>70</v>
      </c>
      <c r="C11" s="14">
        <v>1130004</v>
      </c>
    </row>
    <row r="12" spans="1:3" ht="15.6" x14ac:dyDescent="0.3">
      <c r="A12" s="15" t="s">
        <v>26</v>
      </c>
      <c r="B12" s="17" t="s">
        <v>25</v>
      </c>
      <c r="C12" s="16">
        <f>C13</f>
        <v>118699644</v>
      </c>
    </row>
    <row r="13" spans="1:3" ht="30.6" customHeight="1" x14ac:dyDescent="0.3">
      <c r="A13" s="18" t="s">
        <v>73</v>
      </c>
      <c r="B13" s="13" t="s">
        <v>107</v>
      </c>
      <c r="C13" s="14">
        <f>250000000-141300356+10000000</f>
        <v>118699644</v>
      </c>
    </row>
    <row r="14" spans="1:3" ht="15.6" x14ac:dyDescent="0.3">
      <c r="A14" s="15" t="s">
        <v>36</v>
      </c>
      <c r="B14" s="17" t="s">
        <v>27</v>
      </c>
      <c r="C14" s="16">
        <f>C102+C164+C175</f>
        <v>136380669</v>
      </c>
    </row>
    <row r="15" spans="1:3" ht="15.75" customHeight="1" x14ac:dyDescent="0.3">
      <c r="A15" s="34" t="s">
        <v>4</v>
      </c>
      <c r="B15" s="35"/>
      <c r="C15" s="36"/>
    </row>
    <row r="16" spans="1:3" ht="15.75" customHeight="1" x14ac:dyDescent="0.3">
      <c r="A16" s="46" t="s">
        <v>11</v>
      </c>
      <c r="B16" s="47"/>
      <c r="C16" s="48"/>
    </row>
    <row r="17" spans="1:3" ht="15.6" x14ac:dyDescent="0.3">
      <c r="A17" s="43" t="s">
        <v>29</v>
      </c>
      <c r="B17" s="44"/>
      <c r="C17" s="45"/>
    </row>
    <row r="18" spans="1:3" ht="15.6" x14ac:dyDescent="0.3">
      <c r="A18" s="12" t="s">
        <v>24</v>
      </c>
      <c r="B18" s="13" t="s">
        <v>77</v>
      </c>
      <c r="C18" s="19">
        <v>13826</v>
      </c>
    </row>
    <row r="19" spans="1:3" ht="31.2" x14ac:dyDescent="0.3">
      <c r="A19" s="12" t="s">
        <v>26</v>
      </c>
      <c r="B19" s="13" t="s">
        <v>78</v>
      </c>
      <c r="C19" s="19">
        <v>1122295</v>
      </c>
    </row>
    <row r="20" spans="1:3" ht="15.6" x14ac:dyDescent="0.3">
      <c r="A20" s="12" t="s">
        <v>36</v>
      </c>
      <c r="B20" s="13" t="s">
        <v>20</v>
      </c>
      <c r="C20" s="19">
        <v>150000</v>
      </c>
    </row>
    <row r="21" spans="1:3" ht="33.6" customHeight="1" x14ac:dyDescent="0.3">
      <c r="A21" s="12" t="s">
        <v>37</v>
      </c>
      <c r="B21" s="13" t="s">
        <v>79</v>
      </c>
      <c r="C21" s="19">
        <v>14964</v>
      </c>
    </row>
    <row r="22" spans="1:3" ht="15.6" x14ac:dyDescent="0.3">
      <c r="A22" s="12"/>
      <c r="B22" s="20" t="s">
        <v>30</v>
      </c>
      <c r="C22" s="21">
        <f>SUM(C18:C21)</f>
        <v>1301085</v>
      </c>
    </row>
    <row r="23" spans="1:3" ht="15.6" x14ac:dyDescent="0.3">
      <c r="A23" s="12"/>
      <c r="B23" s="17" t="s">
        <v>10</v>
      </c>
      <c r="C23" s="16">
        <f>SUM(C22)</f>
        <v>1301085</v>
      </c>
    </row>
    <row r="24" spans="1:3" ht="15.6" x14ac:dyDescent="0.3">
      <c r="A24" s="49" t="s">
        <v>7</v>
      </c>
      <c r="B24" s="50"/>
      <c r="C24" s="51"/>
    </row>
    <row r="25" spans="1:3" ht="15.6" x14ac:dyDescent="0.3">
      <c r="A25" s="43" t="s">
        <v>31</v>
      </c>
      <c r="B25" s="44"/>
      <c r="C25" s="45"/>
    </row>
    <row r="26" spans="1:3" ht="62.4" x14ac:dyDescent="0.3">
      <c r="A26" s="22" t="s">
        <v>24</v>
      </c>
      <c r="B26" s="13" t="s">
        <v>109</v>
      </c>
      <c r="C26" s="19">
        <v>6000000</v>
      </c>
    </row>
    <row r="27" spans="1:3" ht="62.4" x14ac:dyDescent="0.3">
      <c r="A27" s="12" t="s">
        <v>26</v>
      </c>
      <c r="B27" s="13" t="s">
        <v>110</v>
      </c>
      <c r="C27" s="19">
        <v>8500000</v>
      </c>
    </row>
    <row r="28" spans="1:3" ht="46.8" x14ac:dyDescent="0.3">
      <c r="A28" s="12" t="s">
        <v>36</v>
      </c>
      <c r="B28" s="13" t="s">
        <v>111</v>
      </c>
      <c r="C28" s="19">
        <f>744966+6500000</f>
        <v>7244966</v>
      </c>
    </row>
    <row r="29" spans="1:3" ht="62.4" x14ac:dyDescent="0.3">
      <c r="A29" s="12" t="s">
        <v>37</v>
      </c>
      <c r="B29" s="13" t="s">
        <v>112</v>
      </c>
      <c r="C29" s="19">
        <v>47439</v>
      </c>
    </row>
    <row r="30" spans="1:3" ht="62.4" x14ac:dyDescent="0.3">
      <c r="A30" s="12" t="s">
        <v>35</v>
      </c>
      <c r="B30" s="13" t="s">
        <v>113</v>
      </c>
      <c r="C30" s="19">
        <v>89110</v>
      </c>
    </row>
    <row r="31" spans="1:3" ht="46.8" x14ac:dyDescent="0.3">
      <c r="A31" s="12" t="s">
        <v>44</v>
      </c>
      <c r="B31" s="13" t="s">
        <v>141</v>
      </c>
      <c r="C31" s="19">
        <f>2008791+3500000+4000000</f>
        <v>9508791</v>
      </c>
    </row>
    <row r="32" spans="1:3" ht="46.8" x14ac:dyDescent="0.3">
      <c r="A32" s="12" t="s">
        <v>45</v>
      </c>
      <c r="B32" s="13" t="s">
        <v>41</v>
      </c>
      <c r="C32" s="19">
        <v>2200102</v>
      </c>
    </row>
    <row r="33" spans="1:3" ht="46.8" x14ac:dyDescent="0.3">
      <c r="A33" s="12" t="s">
        <v>46</v>
      </c>
      <c r="B33" s="13" t="s">
        <v>42</v>
      </c>
      <c r="C33" s="19">
        <v>57031</v>
      </c>
    </row>
    <row r="34" spans="1:3" ht="66" customHeight="1" x14ac:dyDescent="0.3">
      <c r="A34" s="12" t="s">
        <v>47</v>
      </c>
      <c r="B34" s="13" t="s">
        <v>114</v>
      </c>
      <c r="C34" s="19">
        <f>2366546+2291000</f>
        <v>4657546</v>
      </c>
    </row>
    <row r="35" spans="1:3" ht="46.8" x14ac:dyDescent="0.3">
      <c r="A35" s="12" t="s">
        <v>48</v>
      </c>
      <c r="B35" s="13" t="s">
        <v>115</v>
      </c>
      <c r="C35" s="19">
        <f>1106661+900000</f>
        <v>2006661</v>
      </c>
    </row>
    <row r="36" spans="1:3" ht="46.8" x14ac:dyDescent="0.3">
      <c r="A36" s="12" t="s">
        <v>49</v>
      </c>
      <c r="B36" s="13" t="s">
        <v>43</v>
      </c>
      <c r="C36" s="19">
        <v>7676</v>
      </c>
    </row>
    <row r="37" spans="1:3" ht="62.4" x14ac:dyDescent="0.3">
      <c r="A37" s="12" t="s">
        <v>50</v>
      </c>
      <c r="B37" s="13" t="s">
        <v>80</v>
      </c>
      <c r="C37" s="19">
        <f>45919+757</f>
        <v>46676</v>
      </c>
    </row>
    <row r="38" spans="1:3" ht="31.2" x14ac:dyDescent="0.3">
      <c r="A38" s="12" t="s">
        <v>51</v>
      </c>
      <c r="B38" s="13" t="s">
        <v>81</v>
      </c>
      <c r="C38" s="19">
        <v>500000</v>
      </c>
    </row>
    <row r="39" spans="1:3" ht="46.8" x14ac:dyDescent="0.3">
      <c r="A39" s="12" t="s">
        <v>82</v>
      </c>
      <c r="B39" s="13" t="s">
        <v>142</v>
      </c>
      <c r="C39" s="19">
        <v>124333</v>
      </c>
    </row>
    <row r="40" spans="1:3" ht="31.2" x14ac:dyDescent="0.3">
      <c r="A40" s="12" t="s">
        <v>83</v>
      </c>
      <c r="B40" s="13" t="s">
        <v>105</v>
      </c>
      <c r="C40" s="19">
        <f>219451+200000</f>
        <v>419451</v>
      </c>
    </row>
    <row r="41" spans="1:3" ht="15.6" x14ac:dyDescent="0.3">
      <c r="A41" s="23"/>
      <c r="B41" s="17" t="s">
        <v>21</v>
      </c>
      <c r="C41" s="16">
        <f>SUM(C26:C40)</f>
        <v>41409782</v>
      </c>
    </row>
    <row r="42" spans="1:3" ht="15.6" x14ac:dyDescent="0.3">
      <c r="A42" s="43" t="s">
        <v>17</v>
      </c>
      <c r="B42" s="44"/>
      <c r="C42" s="45"/>
    </row>
    <row r="43" spans="1:3" ht="46.8" x14ac:dyDescent="0.3">
      <c r="A43" s="12" t="s">
        <v>24</v>
      </c>
      <c r="B43" s="13" t="s">
        <v>116</v>
      </c>
      <c r="C43" s="14">
        <v>961736</v>
      </c>
    </row>
    <row r="44" spans="1:3" ht="46.8" x14ac:dyDescent="0.3">
      <c r="A44" s="12" t="s">
        <v>26</v>
      </c>
      <c r="B44" s="13" t="s">
        <v>117</v>
      </c>
      <c r="C44" s="14">
        <v>87828</v>
      </c>
    </row>
    <row r="45" spans="1:3" ht="15.6" x14ac:dyDescent="0.3">
      <c r="A45" s="12"/>
      <c r="B45" s="20" t="s">
        <v>30</v>
      </c>
      <c r="C45" s="16">
        <f>SUM(C43:C44)</f>
        <v>1049564</v>
      </c>
    </row>
    <row r="46" spans="1:3" ht="15.6" customHeight="1" x14ac:dyDescent="0.3">
      <c r="A46" s="34" t="s">
        <v>32</v>
      </c>
      <c r="B46" s="35"/>
      <c r="C46" s="36"/>
    </row>
    <row r="47" spans="1:3" ht="46.8" x14ac:dyDescent="0.3">
      <c r="A47" s="12" t="s">
        <v>24</v>
      </c>
      <c r="B47" s="24" t="s">
        <v>118</v>
      </c>
      <c r="C47" s="19">
        <f>17000000+6606842</f>
        <v>23606842</v>
      </c>
    </row>
    <row r="48" spans="1:3" ht="62.4" x14ac:dyDescent="0.3">
      <c r="A48" s="12" t="s">
        <v>26</v>
      </c>
      <c r="B48" s="24" t="s">
        <v>119</v>
      </c>
      <c r="C48" s="19">
        <v>1765429</v>
      </c>
    </row>
    <row r="49" spans="1:3" ht="15.6" x14ac:dyDescent="0.3">
      <c r="A49" s="23"/>
      <c r="B49" s="17" t="s">
        <v>21</v>
      </c>
      <c r="C49" s="16">
        <f>SUM(C47:C48)</f>
        <v>25372271</v>
      </c>
    </row>
    <row r="50" spans="1:3" ht="15.6" x14ac:dyDescent="0.3">
      <c r="A50" s="34" t="s">
        <v>52</v>
      </c>
      <c r="B50" s="35"/>
      <c r="C50" s="36"/>
    </row>
    <row r="51" spans="1:3" ht="46.8" x14ac:dyDescent="0.3">
      <c r="A51" s="12" t="s">
        <v>24</v>
      </c>
      <c r="B51" s="24" t="s">
        <v>84</v>
      </c>
      <c r="C51" s="19">
        <v>1745</v>
      </c>
    </row>
    <row r="52" spans="1:3" ht="15.6" x14ac:dyDescent="0.3">
      <c r="A52" s="23"/>
      <c r="B52" s="17" t="s">
        <v>30</v>
      </c>
      <c r="C52" s="16">
        <f>SUM(C51:C51)</f>
        <v>1745</v>
      </c>
    </row>
    <row r="53" spans="1:3" ht="15.6" x14ac:dyDescent="0.3">
      <c r="A53" s="43" t="s">
        <v>58</v>
      </c>
      <c r="B53" s="44"/>
      <c r="C53" s="45"/>
    </row>
    <row r="54" spans="1:3" ht="46.8" x14ac:dyDescent="0.3">
      <c r="A54" s="12" t="s">
        <v>24</v>
      </c>
      <c r="B54" s="24" t="s">
        <v>85</v>
      </c>
      <c r="C54" s="19">
        <v>3072494</v>
      </c>
    </row>
    <row r="55" spans="1:3" ht="46.8" x14ac:dyDescent="0.3">
      <c r="A55" s="12" t="s">
        <v>26</v>
      </c>
      <c r="B55" s="24" t="s">
        <v>120</v>
      </c>
      <c r="C55" s="19">
        <v>203387</v>
      </c>
    </row>
    <row r="56" spans="1:3" ht="15.6" x14ac:dyDescent="0.3">
      <c r="A56" s="23"/>
      <c r="B56" s="17" t="s">
        <v>30</v>
      </c>
      <c r="C56" s="16">
        <f>SUM(C54:C55)</f>
        <v>3275881</v>
      </c>
    </row>
    <row r="57" spans="1:3" ht="15.6" x14ac:dyDescent="0.3">
      <c r="A57" s="34" t="s">
        <v>86</v>
      </c>
      <c r="B57" s="35"/>
      <c r="C57" s="36"/>
    </row>
    <row r="58" spans="1:3" ht="31.2" x14ac:dyDescent="0.3">
      <c r="A58" s="12" t="s">
        <v>24</v>
      </c>
      <c r="B58" s="24" t="s">
        <v>143</v>
      </c>
      <c r="C58" s="19">
        <f>4305358-4243125</f>
        <v>62233</v>
      </c>
    </row>
    <row r="59" spans="1:3" ht="31.2" x14ac:dyDescent="0.3">
      <c r="A59" s="12" t="s">
        <v>26</v>
      </c>
      <c r="B59" s="24" t="s">
        <v>62</v>
      </c>
      <c r="C59" s="19">
        <v>382392</v>
      </c>
    </row>
    <row r="60" spans="1:3" ht="15.6" x14ac:dyDescent="0.3">
      <c r="A60" s="23"/>
      <c r="B60" s="17" t="s">
        <v>30</v>
      </c>
      <c r="C60" s="16">
        <f>SUM(C58:C59)</f>
        <v>444625</v>
      </c>
    </row>
    <row r="61" spans="1:3" ht="15.75" customHeight="1" x14ac:dyDescent="0.3">
      <c r="A61" s="34" t="s">
        <v>99</v>
      </c>
      <c r="B61" s="35"/>
      <c r="C61" s="36"/>
    </row>
    <row r="62" spans="1:3" ht="31.2" x14ac:dyDescent="0.3">
      <c r="A62" s="12" t="s">
        <v>24</v>
      </c>
      <c r="B62" s="24" t="s">
        <v>87</v>
      </c>
      <c r="C62" s="19">
        <v>1274256</v>
      </c>
    </row>
    <row r="63" spans="1:3" ht="15.6" x14ac:dyDescent="0.3">
      <c r="A63" s="23"/>
      <c r="B63" s="17" t="s">
        <v>30</v>
      </c>
      <c r="C63" s="16">
        <f>SUM(C62:C62)</f>
        <v>1274256</v>
      </c>
    </row>
    <row r="64" spans="1:3" ht="15.75" customHeight="1" x14ac:dyDescent="0.3">
      <c r="A64" s="34" t="s">
        <v>65</v>
      </c>
      <c r="B64" s="35"/>
      <c r="C64" s="36"/>
    </row>
    <row r="65" spans="1:3" ht="31.2" x14ac:dyDescent="0.3">
      <c r="A65" s="12" t="s">
        <v>24</v>
      </c>
      <c r="B65" s="24" t="s">
        <v>121</v>
      </c>
      <c r="C65" s="19">
        <f>18744+50000</f>
        <v>68744</v>
      </c>
    </row>
    <row r="66" spans="1:3" ht="15.6" x14ac:dyDescent="0.3">
      <c r="A66" s="23"/>
      <c r="B66" s="17" t="s">
        <v>30</v>
      </c>
      <c r="C66" s="16">
        <f>SUM(C65:C65)</f>
        <v>68744</v>
      </c>
    </row>
    <row r="67" spans="1:3" ht="15.75" customHeight="1" x14ac:dyDescent="0.3">
      <c r="A67" s="34" t="s">
        <v>33</v>
      </c>
      <c r="B67" s="35"/>
      <c r="C67" s="36"/>
    </row>
    <row r="68" spans="1:3" ht="46.8" x14ac:dyDescent="0.3">
      <c r="A68" s="12" t="s">
        <v>24</v>
      </c>
      <c r="B68" s="13" t="s">
        <v>122</v>
      </c>
      <c r="C68" s="14">
        <f>1982235-495558</f>
        <v>1486677</v>
      </c>
    </row>
    <row r="69" spans="1:3" ht="15.6" x14ac:dyDescent="0.3">
      <c r="A69" s="12"/>
      <c r="B69" s="17" t="s">
        <v>30</v>
      </c>
      <c r="C69" s="16">
        <f>SUM(C68:C68)</f>
        <v>1486677</v>
      </c>
    </row>
    <row r="70" spans="1:3" ht="33" customHeight="1" x14ac:dyDescent="0.3">
      <c r="A70" s="34" t="s">
        <v>108</v>
      </c>
      <c r="B70" s="35"/>
      <c r="C70" s="36"/>
    </row>
    <row r="71" spans="1:3" ht="62.4" x14ac:dyDescent="0.3">
      <c r="A71" s="12" t="s">
        <v>24</v>
      </c>
      <c r="B71" s="13" t="s">
        <v>144</v>
      </c>
      <c r="C71" s="14">
        <f>803717+860087</f>
        <v>1663804</v>
      </c>
    </row>
    <row r="72" spans="1:3" ht="15.6" x14ac:dyDescent="0.3">
      <c r="A72" s="12"/>
      <c r="B72" s="17" t="s">
        <v>30</v>
      </c>
      <c r="C72" s="16">
        <f>SUM(C71:C71)</f>
        <v>1663804</v>
      </c>
    </row>
    <row r="73" spans="1:3" ht="15.6" x14ac:dyDescent="0.3">
      <c r="A73" s="37" t="s">
        <v>18</v>
      </c>
      <c r="B73" s="38"/>
      <c r="C73" s="39"/>
    </row>
    <row r="74" spans="1:3" ht="45.6" customHeight="1" x14ac:dyDescent="0.3">
      <c r="A74" s="12" t="s">
        <v>24</v>
      </c>
      <c r="B74" s="25" t="s">
        <v>88</v>
      </c>
      <c r="C74" s="19">
        <v>206821</v>
      </c>
    </row>
    <row r="75" spans="1:3" ht="15.6" x14ac:dyDescent="0.3">
      <c r="A75" s="12"/>
      <c r="B75" s="17" t="s">
        <v>30</v>
      </c>
      <c r="C75" s="26">
        <f>C74</f>
        <v>206821</v>
      </c>
    </row>
    <row r="76" spans="1:3" ht="15.6" x14ac:dyDescent="0.3">
      <c r="A76" s="12"/>
      <c r="B76" s="17" t="s">
        <v>8</v>
      </c>
      <c r="C76" s="16">
        <f>C72+C69+C66+C63+C60+C56+C52+C49+C45+C41+C75</f>
        <v>76254170</v>
      </c>
    </row>
    <row r="77" spans="1:3" ht="15.75" customHeight="1" x14ac:dyDescent="0.3">
      <c r="A77" s="46" t="s">
        <v>9</v>
      </c>
      <c r="B77" s="47"/>
      <c r="C77" s="48"/>
    </row>
    <row r="78" spans="1:3" ht="15.75" customHeight="1" x14ac:dyDescent="0.3">
      <c r="A78" s="34" t="s">
        <v>66</v>
      </c>
      <c r="B78" s="35" t="s">
        <v>64</v>
      </c>
      <c r="C78" s="36"/>
    </row>
    <row r="79" spans="1:3" ht="46.8" x14ac:dyDescent="0.3">
      <c r="A79" s="12" t="s">
        <v>24</v>
      </c>
      <c r="B79" s="13" t="s">
        <v>89</v>
      </c>
      <c r="C79" s="14">
        <v>410785</v>
      </c>
    </row>
    <row r="80" spans="1:3" ht="15.6" x14ac:dyDescent="0.3">
      <c r="A80" s="12"/>
      <c r="B80" s="17" t="s">
        <v>30</v>
      </c>
      <c r="C80" s="16">
        <f>SUM(C79:C79)</f>
        <v>410785</v>
      </c>
    </row>
    <row r="81" spans="1:3" ht="28.8" customHeight="1" x14ac:dyDescent="0.3">
      <c r="A81" s="34" t="s">
        <v>150</v>
      </c>
      <c r="B81" s="35" t="s">
        <v>64</v>
      </c>
      <c r="C81" s="36"/>
    </row>
    <row r="82" spans="1:3" ht="31.2" x14ac:dyDescent="0.3">
      <c r="A82" s="12" t="s">
        <v>24</v>
      </c>
      <c r="B82" s="13" t="s">
        <v>90</v>
      </c>
      <c r="C82" s="14">
        <v>14212</v>
      </c>
    </row>
    <row r="83" spans="1:3" ht="15.6" x14ac:dyDescent="0.3">
      <c r="A83" s="12"/>
      <c r="B83" s="17" t="s">
        <v>30</v>
      </c>
      <c r="C83" s="16">
        <f>SUM(C82:C82)</f>
        <v>14212</v>
      </c>
    </row>
    <row r="84" spans="1:3" ht="15.6" x14ac:dyDescent="0.3">
      <c r="A84" s="12"/>
      <c r="B84" s="17" t="s">
        <v>16</v>
      </c>
      <c r="C84" s="16">
        <f>C83+C80</f>
        <v>424997</v>
      </c>
    </row>
    <row r="85" spans="1:3" ht="15.75" customHeight="1" x14ac:dyDescent="0.3">
      <c r="A85" s="46" t="s">
        <v>67</v>
      </c>
      <c r="B85" s="47"/>
      <c r="C85" s="48"/>
    </row>
    <row r="86" spans="1:3" ht="15.75" customHeight="1" x14ac:dyDescent="0.3">
      <c r="A86" s="34" t="s">
        <v>33</v>
      </c>
      <c r="B86" s="35"/>
      <c r="C86" s="36"/>
    </row>
    <row r="87" spans="1:3" ht="46.8" x14ac:dyDescent="0.3">
      <c r="A87" s="12" t="s">
        <v>24</v>
      </c>
      <c r="B87" s="13" t="s">
        <v>123</v>
      </c>
      <c r="C87" s="14">
        <v>22585</v>
      </c>
    </row>
    <row r="88" spans="1:3" ht="15.6" x14ac:dyDescent="0.3">
      <c r="A88" s="12"/>
      <c r="B88" s="17" t="s">
        <v>30</v>
      </c>
      <c r="C88" s="16">
        <f>SUM(C87:C87)</f>
        <v>22585</v>
      </c>
    </row>
    <row r="89" spans="1:3" ht="15.6" x14ac:dyDescent="0.3">
      <c r="A89" s="40" t="s">
        <v>91</v>
      </c>
      <c r="B89" s="41"/>
      <c r="C89" s="42"/>
    </row>
    <row r="90" spans="1:3" ht="46.8" x14ac:dyDescent="0.3">
      <c r="A90" s="12" t="s">
        <v>24</v>
      </c>
      <c r="B90" s="25" t="s">
        <v>124</v>
      </c>
      <c r="C90" s="19">
        <v>205446</v>
      </c>
    </row>
    <row r="91" spans="1:3" ht="15.6" x14ac:dyDescent="0.3">
      <c r="A91" s="12"/>
      <c r="B91" s="28" t="s">
        <v>30</v>
      </c>
      <c r="C91" s="27">
        <f>C90</f>
        <v>205446</v>
      </c>
    </row>
    <row r="92" spans="1:3" ht="15.6" x14ac:dyDescent="0.3">
      <c r="A92" s="12"/>
      <c r="B92" s="17" t="s">
        <v>72</v>
      </c>
      <c r="C92" s="16">
        <f>C88+C91</f>
        <v>228031</v>
      </c>
    </row>
    <row r="93" spans="1:3" ht="15.75" customHeight="1" x14ac:dyDescent="0.3">
      <c r="A93" s="46" t="s">
        <v>39</v>
      </c>
      <c r="B93" s="47"/>
      <c r="C93" s="48"/>
    </row>
    <row r="94" spans="1:3" ht="15.75" customHeight="1" x14ac:dyDescent="0.3">
      <c r="A94" s="34" t="s">
        <v>38</v>
      </c>
      <c r="B94" s="35"/>
      <c r="C94" s="36"/>
    </row>
    <row r="95" spans="1:3" ht="78" x14ac:dyDescent="0.3">
      <c r="A95" s="12" t="s">
        <v>24</v>
      </c>
      <c r="B95" s="13" t="s">
        <v>125</v>
      </c>
      <c r="C95" s="14">
        <v>278600</v>
      </c>
    </row>
    <row r="96" spans="1:3" ht="62.4" x14ac:dyDescent="0.3">
      <c r="A96" s="12" t="s">
        <v>26</v>
      </c>
      <c r="B96" s="13" t="s">
        <v>92</v>
      </c>
      <c r="C96" s="14">
        <v>395810</v>
      </c>
    </row>
    <row r="97" spans="1:3" ht="15.6" x14ac:dyDescent="0.3">
      <c r="A97" s="12"/>
      <c r="B97" s="17" t="s">
        <v>30</v>
      </c>
      <c r="C97" s="16">
        <f>SUM(C95:C96)</f>
        <v>674410</v>
      </c>
    </row>
    <row r="98" spans="1:3" ht="15.75" customHeight="1" x14ac:dyDescent="0.3">
      <c r="A98" s="34" t="s">
        <v>68</v>
      </c>
      <c r="B98" s="35"/>
      <c r="C98" s="36"/>
    </row>
    <row r="99" spans="1:3" ht="46.8" x14ac:dyDescent="0.3">
      <c r="A99" s="12" t="s">
        <v>24</v>
      </c>
      <c r="B99" s="13" t="s">
        <v>93</v>
      </c>
      <c r="C99" s="14">
        <v>181296</v>
      </c>
    </row>
    <row r="100" spans="1:3" ht="15.6" x14ac:dyDescent="0.3">
      <c r="A100" s="12"/>
      <c r="B100" s="17" t="s">
        <v>30</v>
      </c>
      <c r="C100" s="16">
        <f>SUM(C99:C99)</f>
        <v>181296</v>
      </c>
    </row>
    <row r="101" spans="1:3" ht="15.6" x14ac:dyDescent="0.3">
      <c r="A101" s="12"/>
      <c r="B101" s="17" t="s">
        <v>40</v>
      </c>
      <c r="C101" s="16">
        <f>C97+C100</f>
        <v>855706</v>
      </c>
    </row>
    <row r="102" spans="1:3" ht="15.6" x14ac:dyDescent="0.3">
      <c r="A102" s="12"/>
      <c r="B102" s="17" t="s">
        <v>0</v>
      </c>
      <c r="C102" s="16">
        <f>C101+C92+C84+C76+C23</f>
        <v>79063989</v>
      </c>
    </row>
    <row r="103" spans="1:3" ht="15.6" x14ac:dyDescent="0.3">
      <c r="A103" s="54"/>
      <c r="B103" s="55"/>
      <c r="C103" s="56"/>
    </row>
    <row r="104" spans="1:3" ht="15.75" customHeight="1" x14ac:dyDescent="0.3">
      <c r="A104" s="34" t="s">
        <v>6</v>
      </c>
      <c r="B104" s="35"/>
      <c r="C104" s="36"/>
    </row>
    <row r="105" spans="1:3" ht="15.75" customHeight="1" x14ac:dyDescent="0.3">
      <c r="A105" s="46" t="s">
        <v>11</v>
      </c>
      <c r="B105" s="47"/>
      <c r="C105" s="48"/>
    </row>
    <row r="106" spans="1:3" ht="15.6" x14ac:dyDescent="0.3">
      <c r="A106" s="43" t="s">
        <v>33</v>
      </c>
      <c r="B106" s="44"/>
      <c r="C106" s="45"/>
    </row>
    <row r="107" spans="1:3" ht="15.6" x14ac:dyDescent="0.3">
      <c r="A107" s="12" t="s">
        <v>24</v>
      </c>
      <c r="B107" s="13" t="s">
        <v>20</v>
      </c>
      <c r="C107" s="19">
        <v>150000</v>
      </c>
    </row>
    <row r="108" spans="1:3" ht="30" customHeight="1" x14ac:dyDescent="0.3">
      <c r="A108" s="12" t="s">
        <v>26</v>
      </c>
      <c r="B108" s="13" t="s">
        <v>126</v>
      </c>
      <c r="C108" s="19">
        <v>31213</v>
      </c>
    </row>
    <row r="109" spans="1:3" ht="15.6" x14ac:dyDescent="0.3">
      <c r="A109" s="12"/>
      <c r="B109" s="20" t="s">
        <v>30</v>
      </c>
      <c r="C109" s="21">
        <f>SUM(C107:C108)</f>
        <v>181213</v>
      </c>
    </row>
    <row r="110" spans="1:3" ht="15.6" x14ac:dyDescent="0.3">
      <c r="A110" s="12"/>
      <c r="B110" s="17" t="s">
        <v>10</v>
      </c>
      <c r="C110" s="16">
        <f>C109</f>
        <v>181213</v>
      </c>
    </row>
    <row r="111" spans="1:3" ht="15.75" customHeight="1" x14ac:dyDescent="0.3">
      <c r="A111" s="46" t="s">
        <v>12</v>
      </c>
      <c r="B111" s="47"/>
      <c r="C111" s="48"/>
    </row>
    <row r="112" spans="1:3" ht="15.6" x14ac:dyDescent="0.3">
      <c r="A112" s="43" t="s">
        <v>31</v>
      </c>
      <c r="B112" s="44"/>
      <c r="C112" s="45"/>
    </row>
    <row r="113" spans="1:3" ht="46.8" x14ac:dyDescent="0.3">
      <c r="A113" s="22" t="s">
        <v>24</v>
      </c>
      <c r="B113" s="13" t="s">
        <v>145</v>
      </c>
      <c r="C113" s="19">
        <v>9500000</v>
      </c>
    </row>
    <row r="114" spans="1:3" ht="31.2" x14ac:dyDescent="0.3">
      <c r="A114" s="12" t="s">
        <v>26</v>
      </c>
      <c r="B114" s="13" t="s">
        <v>127</v>
      </c>
      <c r="C114" s="19">
        <v>3500000</v>
      </c>
    </row>
    <row r="115" spans="1:3" ht="46.8" x14ac:dyDescent="0.3">
      <c r="A115" s="12" t="s">
        <v>36</v>
      </c>
      <c r="B115" s="24" t="s">
        <v>146</v>
      </c>
      <c r="C115" s="14">
        <v>334726</v>
      </c>
    </row>
    <row r="116" spans="1:3" ht="62.4" x14ac:dyDescent="0.3">
      <c r="A116" s="12" t="s">
        <v>37</v>
      </c>
      <c r="B116" s="24" t="s">
        <v>147</v>
      </c>
      <c r="C116" s="14">
        <v>1758067</v>
      </c>
    </row>
    <row r="117" spans="1:3" ht="62.4" x14ac:dyDescent="0.3">
      <c r="A117" s="12" t="s">
        <v>35</v>
      </c>
      <c r="B117" s="24" t="s">
        <v>128</v>
      </c>
      <c r="C117" s="14">
        <v>647217</v>
      </c>
    </row>
    <row r="118" spans="1:3" ht="31.2" x14ac:dyDescent="0.3">
      <c r="A118" s="12" t="s">
        <v>44</v>
      </c>
      <c r="B118" s="24" t="s">
        <v>94</v>
      </c>
      <c r="C118" s="14">
        <v>167242</v>
      </c>
    </row>
    <row r="119" spans="1:3" ht="31.2" x14ac:dyDescent="0.3">
      <c r="A119" s="12" t="s">
        <v>45</v>
      </c>
      <c r="B119" s="24" t="s">
        <v>53</v>
      </c>
      <c r="C119" s="14">
        <f>404254+1600000</f>
        <v>2004254</v>
      </c>
    </row>
    <row r="120" spans="1:3" ht="62.4" x14ac:dyDescent="0.3">
      <c r="A120" s="12" t="s">
        <v>46</v>
      </c>
      <c r="B120" s="24" t="s">
        <v>129</v>
      </c>
      <c r="C120" s="14">
        <v>47438</v>
      </c>
    </row>
    <row r="121" spans="1:3" ht="78" x14ac:dyDescent="0.3">
      <c r="A121" s="12" t="s">
        <v>47</v>
      </c>
      <c r="B121" s="24" t="s">
        <v>130</v>
      </c>
      <c r="C121" s="14">
        <v>373078</v>
      </c>
    </row>
    <row r="122" spans="1:3" ht="31.2" x14ac:dyDescent="0.3">
      <c r="A122" s="12" t="s">
        <v>48</v>
      </c>
      <c r="B122" s="24" t="s">
        <v>54</v>
      </c>
      <c r="C122" s="14">
        <v>252779</v>
      </c>
    </row>
    <row r="123" spans="1:3" ht="46.8" x14ac:dyDescent="0.3">
      <c r="A123" s="12" t="s">
        <v>49</v>
      </c>
      <c r="B123" s="24" t="s">
        <v>55</v>
      </c>
      <c r="C123" s="14">
        <v>3131981</v>
      </c>
    </row>
    <row r="124" spans="1:3" ht="62.4" x14ac:dyDescent="0.3">
      <c r="A124" s="12" t="s">
        <v>50</v>
      </c>
      <c r="B124" s="24" t="s">
        <v>131</v>
      </c>
      <c r="C124" s="14">
        <v>224942</v>
      </c>
    </row>
    <row r="125" spans="1:3" ht="46.8" x14ac:dyDescent="0.3">
      <c r="A125" s="12" t="s">
        <v>51</v>
      </c>
      <c r="B125" s="24" t="s">
        <v>95</v>
      </c>
      <c r="C125" s="14">
        <v>505379</v>
      </c>
    </row>
    <row r="126" spans="1:3" ht="15.6" x14ac:dyDescent="0.3">
      <c r="A126" s="23"/>
      <c r="B126" s="17" t="s">
        <v>21</v>
      </c>
      <c r="C126" s="16">
        <f>SUM(C113:C125)</f>
        <v>22447103</v>
      </c>
    </row>
    <row r="127" spans="1:3" ht="15.6" x14ac:dyDescent="0.3">
      <c r="A127" s="34" t="s">
        <v>96</v>
      </c>
      <c r="B127" s="35"/>
      <c r="C127" s="36"/>
    </row>
    <row r="128" spans="1:3" ht="31.2" x14ac:dyDescent="0.3">
      <c r="A128" s="12" t="s">
        <v>24</v>
      </c>
      <c r="B128" s="24" t="s">
        <v>97</v>
      </c>
      <c r="C128" s="14">
        <v>350251</v>
      </c>
    </row>
    <row r="129" spans="1:3" ht="15.6" x14ac:dyDescent="0.3">
      <c r="A129" s="23"/>
      <c r="B129" s="17" t="s">
        <v>21</v>
      </c>
      <c r="C129" s="16">
        <f>SUM(C128:C128)</f>
        <v>350251</v>
      </c>
    </row>
    <row r="130" spans="1:3" ht="15.6" x14ac:dyDescent="0.3">
      <c r="A130" s="34" t="s">
        <v>52</v>
      </c>
      <c r="B130" s="35"/>
      <c r="C130" s="36"/>
    </row>
    <row r="131" spans="1:3" ht="31.2" x14ac:dyDescent="0.3">
      <c r="A131" s="12" t="s">
        <v>24</v>
      </c>
      <c r="B131" s="24" t="s">
        <v>98</v>
      </c>
      <c r="C131" s="14">
        <v>107845</v>
      </c>
    </row>
    <row r="132" spans="1:3" ht="15.6" x14ac:dyDescent="0.3">
      <c r="A132" s="23"/>
      <c r="B132" s="17" t="s">
        <v>21</v>
      </c>
      <c r="C132" s="16">
        <f>SUM(C131:C131)</f>
        <v>107845</v>
      </c>
    </row>
    <row r="133" spans="1:3" ht="15.6" x14ac:dyDescent="0.3">
      <c r="A133" s="34" t="s">
        <v>132</v>
      </c>
      <c r="B133" s="35"/>
      <c r="C133" s="36"/>
    </row>
    <row r="134" spans="1:3" ht="15.6" x14ac:dyDescent="0.3">
      <c r="A134" s="12" t="s">
        <v>24</v>
      </c>
      <c r="B134" s="24" t="s">
        <v>63</v>
      </c>
      <c r="C134" s="14">
        <v>644824</v>
      </c>
    </row>
    <row r="135" spans="1:3" ht="15.6" x14ac:dyDescent="0.3">
      <c r="A135" s="23"/>
      <c r="B135" s="17" t="s">
        <v>21</v>
      </c>
      <c r="C135" s="16">
        <f>SUM(C134:C134)</f>
        <v>644824</v>
      </c>
    </row>
    <row r="136" spans="1:3" ht="15.6" x14ac:dyDescent="0.3">
      <c r="A136" s="34" t="s">
        <v>99</v>
      </c>
      <c r="B136" s="35"/>
      <c r="C136" s="36"/>
    </row>
    <row r="137" spans="1:3" ht="31.2" x14ac:dyDescent="0.3">
      <c r="A137" s="12" t="s">
        <v>24</v>
      </c>
      <c r="B137" s="24" t="s">
        <v>100</v>
      </c>
      <c r="C137" s="14">
        <v>526674</v>
      </c>
    </row>
    <row r="138" spans="1:3" ht="15.6" x14ac:dyDescent="0.3">
      <c r="A138" s="23"/>
      <c r="B138" s="17" t="s">
        <v>21</v>
      </c>
      <c r="C138" s="16">
        <f>SUM(C137:C137)</f>
        <v>526674</v>
      </c>
    </row>
    <row r="139" spans="1:3" ht="15.6" x14ac:dyDescent="0.3">
      <c r="A139" s="34" t="s">
        <v>18</v>
      </c>
      <c r="B139" s="35"/>
      <c r="C139" s="36"/>
    </row>
    <row r="140" spans="1:3" ht="31.2" x14ac:dyDescent="0.3">
      <c r="A140" s="12" t="s">
        <v>24</v>
      </c>
      <c r="B140" s="24" t="s">
        <v>101</v>
      </c>
      <c r="C140" s="19">
        <f>12000000-7000000</f>
        <v>5000000</v>
      </c>
    </row>
    <row r="141" spans="1:3" ht="15.6" x14ac:dyDescent="0.3">
      <c r="A141" s="23"/>
      <c r="B141" s="17" t="s">
        <v>21</v>
      </c>
      <c r="C141" s="16">
        <f>SUM(C140:C140)</f>
        <v>5000000</v>
      </c>
    </row>
    <row r="142" spans="1:3" ht="15.6" x14ac:dyDescent="0.3">
      <c r="A142" s="12"/>
      <c r="B142" s="15" t="s">
        <v>65</v>
      </c>
      <c r="C142" s="14"/>
    </row>
    <row r="143" spans="1:3" ht="46.8" x14ac:dyDescent="0.3">
      <c r="A143" s="12" t="s">
        <v>24</v>
      </c>
      <c r="B143" s="13" t="s">
        <v>133</v>
      </c>
      <c r="C143" s="19">
        <v>7000000</v>
      </c>
    </row>
    <row r="144" spans="1:3" ht="31.2" x14ac:dyDescent="0.3">
      <c r="A144" s="12" t="s">
        <v>26</v>
      </c>
      <c r="B144" s="13" t="s">
        <v>28</v>
      </c>
      <c r="C144" s="19">
        <f>17000000-12000000</f>
        <v>5000000</v>
      </c>
    </row>
    <row r="145" spans="1:3" ht="31.2" x14ac:dyDescent="0.3">
      <c r="A145" s="12" t="s">
        <v>36</v>
      </c>
      <c r="B145" s="24" t="s">
        <v>134</v>
      </c>
      <c r="C145" s="19">
        <v>180607</v>
      </c>
    </row>
    <row r="146" spans="1:3" ht="46.8" x14ac:dyDescent="0.3">
      <c r="A146" s="12" t="s">
        <v>37</v>
      </c>
      <c r="B146" s="24" t="s">
        <v>135</v>
      </c>
      <c r="C146" s="19">
        <v>21200</v>
      </c>
    </row>
    <row r="147" spans="1:3" ht="15.6" x14ac:dyDescent="0.3">
      <c r="A147" s="12"/>
      <c r="B147" s="20" t="s">
        <v>30</v>
      </c>
      <c r="C147" s="21">
        <f>SUM(C143:C146)</f>
        <v>12201807</v>
      </c>
    </row>
    <row r="148" spans="1:3" ht="31.5" customHeight="1" x14ac:dyDescent="0.3">
      <c r="A148" s="57" t="s">
        <v>104</v>
      </c>
      <c r="B148" s="58"/>
      <c r="C148" s="59"/>
    </row>
    <row r="149" spans="1:3" ht="32.4" customHeight="1" x14ac:dyDescent="0.3">
      <c r="A149" s="12" t="s">
        <v>24</v>
      </c>
      <c r="B149" s="13" t="s">
        <v>102</v>
      </c>
      <c r="C149" s="14">
        <f>885542</f>
        <v>885542</v>
      </c>
    </row>
    <row r="150" spans="1:3" ht="46.8" x14ac:dyDescent="0.3">
      <c r="A150" s="12" t="s">
        <v>26</v>
      </c>
      <c r="B150" s="13" t="s">
        <v>136</v>
      </c>
      <c r="C150" s="14">
        <f>875037-860087</f>
        <v>14950</v>
      </c>
    </row>
    <row r="151" spans="1:3" ht="15.6" x14ac:dyDescent="0.3">
      <c r="A151" s="12"/>
      <c r="B151" s="17" t="s">
        <v>30</v>
      </c>
      <c r="C151" s="16">
        <f>SUM(C149:C150)</f>
        <v>900492</v>
      </c>
    </row>
    <row r="152" spans="1:3" ht="15.6" x14ac:dyDescent="0.3">
      <c r="A152" s="12"/>
      <c r="B152" s="17" t="s">
        <v>13</v>
      </c>
      <c r="C152" s="16">
        <f>C151+C147+C141+C138+C135+C132+C129+C126</f>
        <v>42178996</v>
      </c>
    </row>
    <row r="153" spans="1:3" ht="15.75" customHeight="1" x14ac:dyDescent="0.3">
      <c r="A153" s="46" t="s">
        <v>14</v>
      </c>
      <c r="B153" s="47"/>
      <c r="C153" s="48"/>
    </row>
    <row r="154" spans="1:3" ht="15.6" x14ac:dyDescent="0.3">
      <c r="A154" s="34" t="s">
        <v>18</v>
      </c>
      <c r="B154" s="35"/>
      <c r="C154" s="36"/>
    </row>
    <row r="155" spans="1:3" ht="31.2" x14ac:dyDescent="0.3">
      <c r="A155" s="12" t="s">
        <v>24</v>
      </c>
      <c r="B155" s="24" t="s">
        <v>19</v>
      </c>
      <c r="C155" s="14">
        <v>4303803</v>
      </c>
    </row>
    <row r="156" spans="1:3" ht="15.6" x14ac:dyDescent="0.3">
      <c r="A156" s="23"/>
      <c r="B156" s="17" t="s">
        <v>21</v>
      </c>
      <c r="C156" s="16">
        <f>SUM(C155:C155)</f>
        <v>4303803</v>
      </c>
    </row>
    <row r="157" spans="1:3" ht="15.6" x14ac:dyDescent="0.3">
      <c r="A157" s="34" t="s">
        <v>34</v>
      </c>
      <c r="B157" s="35"/>
      <c r="C157" s="36"/>
    </row>
    <row r="158" spans="1:3" ht="31.2" x14ac:dyDescent="0.3">
      <c r="A158" s="12" t="s">
        <v>24</v>
      </c>
      <c r="B158" s="13" t="s">
        <v>137</v>
      </c>
      <c r="C158" s="14">
        <v>156031</v>
      </c>
    </row>
    <row r="159" spans="1:3" ht="15.6" x14ac:dyDescent="0.3">
      <c r="A159" s="15"/>
      <c r="B159" s="17" t="s">
        <v>21</v>
      </c>
      <c r="C159" s="16">
        <f>SUM(C158:C158)</f>
        <v>156031</v>
      </c>
    </row>
    <row r="160" spans="1:3" ht="31.2" customHeight="1" x14ac:dyDescent="0.3">
      <c r="A160" s="60" t="s">
        <v>103</v>
      </c>
      <c r="B160" s="61"/>
      <c r="C160" s="62"/>
    </row>
    <row r="161" spans="1:3" ht="46.8" x14ac:dyDescent="0.3">
      <c r="A161" s="12" t="s">
        <v>24</v>
      </c>
      <c r="B161" s="33" t="s">
        <v>148</v>
      </c>
      <c r="C161" s="14">
        <v>1870000</v>
      </c>
    </row>
    <row r="162" spans="1:3" ht="15.6" x14ac:dyDescent="0.3">
      <c r="A162" s="15"/>
      <c r="B162" s="17" t="s">
        <v>21</v>
      </c>
      <c r="C162" s="16">
        <f>C161</f>
        <v>1870000</v>
      </c>
    </row>
    <row r="163" spans="1:3" ht="15.6" x14ac:dyDescent="0.3">
      <c r="A163" s="12"/>
      <c r="B163" s="17" t="s">
        <v>15</v>
      </c>
      <c r="C163" s="16">
        <f>C159+C156+C162</f>
        <v>6329834</v>
      </c>
    </row>
    <row r="164" spans="1:3" ht="15.6" x14ac:dyDescent="0.3">
      <c r="A164" s="12"/>
      <c r="B164" s="17" t="s">
        <v>1</v>
      </c>
      <c r="C164" s="16">
        <f>C163+C152+C110</f>
        <v>48690043</v>
      </c>
    </row>
    <row r="165" spans="1:3" ht="15.75" customHeight="1" x14ac:dyDescent="0.3">
      <c r="A165" s="46" t="s">
        <v>56</v>
      </c>
      <c r="B165" s="47"/>
      <c r="C165" s="48"/>
    </row>
    <row r="166" spans="1:3" ht="46.8" customHeight="1" x14ac:dyDescent="0.3">
      <c r="A166" s="34" t="s">
        <v>149</v>
      </c>
      <c r="B166" s="35"/>
      <c r="C166" s="36"/>
    </row>
    <row r="167" spans="1:3" ht="15.6" x14ac:dyDescent="0.3">
      <c r="A167" s="34" t="s">
        <v>52</v>
      </c>
      <c r="B167" s="35"/>
      <c r="C167" s="36"/>
    </row>
    <row r="168" spans="1:3" ht="35.4" customHeight="1" x14ac:dyDescent="0.3">
      <c r="A168" s="12" t="s">
        <v>24</v>
      </c>
      <c r="B168" s="24" t="s">
        <v>57</v>
      </c>
      <c r="C168" s="14">
        <v>1125168</v>
      </c>
    </row>
    <row r="169" spans="1:3" ht="15.6" x14ac:dyDescent="0.3">
      <c r="A169" s="23"/>
      <c r="B169" s="17" t="s">
        <v>21</v>
      </c>
      <c r="C169" s="16">
        <f>SUM(C168:C168)</f>
        <v>1125168</v>
      </c>
    </row>
    <row r="170" spans="1:3" ht="15.75" customHeight="1" x14ac:dyDescent="0.3">
      <c r="A170" s="34" t="s">
        <v>138</v>
      </c>
      <c r="B170" s="35"/>
      <c r="C170" s="36"/>
    </row>
    <row r="171" spans="1:3" ht="69" customHeight="1" x14ac:dyDescent="0.3">
      <c r="A171" s="12" t="s">
        <v>26</v>
      </c>
      <c r="B171" s="24" t="s">
        <v>139</v>
      </c>
      <c r="C171" s="14">
        <f>1500000+6142139-200000</f>
        <v>7442139</v>
      </c>
    </row>
    <row r="172" spans="1:3" ht="31.2" x14ac:dyDescent="0.3">
      <c r="A172" s="12" t="s">
        <v>36</v>
      </c>
      <c r="B172" s="24" t="s">
        <v>59</v>
      </c>
      <c r="C172" s="14">
        <v>59330</v>
      </c>
    </row>
    <row r="173" spans="1:3" ht="15.6" x14ac:dyDescent="0.3">
      <c r="A173" s="23"/>
      <c r="B173" s="17" t="s">
        <v>21</v>
      </c>
      <c r="C173" s="16">
        <f>SUM(C171:C172)</f>
        <v>7501469</v>
      </c>
    </row>
    <row r="174" spans="1:3" ht="47.4" customHeight="1" x14ac:dyDescent="0.3">
      <c r="A174" s="12"/>
      <c r="B174" s="17" t="s">
        <v>60</v>
      </c>
      <c r="C174" s="16">
        <f>C173+C169</f>
        <v>8626637</v>
      </c>
    </row>
    <row r="175" spans="1:3" ht="15.6" x14ac:dyDescent="0.3">
      <c r="A175" s="29"/>
      <c r="B175" s="28" t="s">
        <v>61</v>
      </c>
      <c r="C175" s="11">
        <f>C174</f>
        <v>8626637</v>
      </c>
    </row>
    <row r="176" spans="1:3" ht="78" x14ac:dyDescent="0.3">
      <c r="A176" s="10" t="s">
        <v>37</v>
      </c>
      <c r="B176" s="28" t="s">
        <v>140</v>
      </c>
      <c r="C176" s="11">
        <v>120254602</v>
      </c>
    </row>
    <row r="177" spans="1:3" ht="31.2" x14ac:dyDescent="0.3">
      <c r="A177" s="10" t="s">
        <v>35</v>
      </c>
      <c r="B177" s="28" t="s">
        <v>151</v>
      </c>
      <c r="C177" s="11">
        <v>76681025</v>
      </c>
    </row>
  </sheetData>
  <mergeCells count="48">
    <mergeCell ref="A86:C86"/>
    <mergeCell ref="A153:C153"/>
    <mergeCell ref="A165:C165"/>
    <mergeCell ref="A170:C170"/>
    <mergeCell ref="A98:C98"/>
    <mergeCell ref="A103:C103"/>
    <mergeCell ref="A104:C104"/>
    <mergeCell ref="A105:C105"/>
    <mergeCell ref="A111:C111"/>
    <mergeCell ref="A148:C148"/>
    <mergeCell ref="A130:C130"/>
    <mergeCell ref="A133:C133"/>
    <mergeCell ref="A136:C136"/>
    <mergeCell ref="A139:C139"/>
    <mergeCell ref="A154:C154"/>
    <mergeCell ref="A166:C166"/>
    <mergeCell ref="A167:C167"/>
    <mergeCell ref="A157:C157"/>
    <mergeCell ref="A160:C160"/>
    <mergeCell ref="A2:C2"/>
    <mergeCell ref="A3:C3"/>
    <mergeCell ref="A4:C4"/>
    <mergeCell ref="A6:C6"/>
    <mergeCell ref="A15:C15"/>
    <mergeCell ref="A46:C46"/>
    <mergeCell ref="A50:C50"/>
    <mergeCell ref="A53:C53"/>
    <mergeCell ref="A16:C16"/>
    <mergeCell ref="A24:C24"/>
    <mergeCell ref="A42:C42"/>
    <mergeCell ref="A25:C25"/>
    <mergeCell ref="A17:C17"/>
    <mergeCell ref="A57:C57"/>
    <mergeCell ref="A73:C73"/>
    <mergeCell ref="A89:C89"/>
    <mergeCell ref="A112:C112"/>
    <mergeCell ref="A127:C127"/>
    <mergeCell ref="A64:C64"/>
    <mergeCell ref="A67:C67"/>
    <mergeCell ref="A61:C61"/>
    <mergeCell ref="A93:C93"/>
    <mergeCell ref="A94:C94"/>
    <mergeCell ref="A70:C70"/>
    <mergeCell ref="A77:C77"/>
    <mergeCell ref="A78:C78"/>
    <mergeCell ref="A81:C81"/>
    <mergeCell ref="A106:C106"/>
    <mergeCell ref="A85:C85"/>
  </mergeCells>
  <pageMargins left="0.39370078740157483" right="0.39370078740157483" top="0.39370078740157483" bottom="0.39370078740157483" header="0" footer="0"/>
  <pageSetup paperSize="9" scale="90" firstPageNumber="117" fitToHeight="34" orientation="portrait" useFirstPageNumber="1" r:id="rId1"/>
  <headerFooter>
    <oddHeader>&amp;C&amp;P</oddHeader>
  </headerFooter>
  <rowBreaks count="6" manualBreakCount="6">
    <brk id="30" max="2" man="1"/>
    <brk id="49" max="16383" man="1"/>
    <brk id="80" max="16383" man="1"/>
    <brk id="110" max="16383" man="1"/>
    <brk id="132" max="16383" man="1"/>
    <brk id="164"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Приложение № 2.2 (1667)</vt:lpstr>
      <vt:lpstr>'Приложение № 2.2 (1667)'!Заголовки_для_печати</vt:lpstr>
      <vt:lpstr>'Приложение № 2.2 (1667)'!Область_печати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Бурлаченко Н. Владимировна</dc:creator>
  <cp:lastModifiedBy>Шеремет Наталья Николаевна</cp:lastModifiedBy>
  <cp:lastPrinted>2025-12-04T06:40:05Z</cp:lastPrinted>
  <dcterms:created xsi:type="dcterms:W3CDTF">2019-12-13T13:54:36Z</dcterms:created>
  <dcterms:modified xsi:type="dcterms:W3CDTF">2026-03-17T09:06:16Z</dcterms:modified>
</cp:coreProperties>
</file>